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aniel.lopez\Downloads\"/>
    </mc:Choice>
  </mc:AlternateContent>
  <xr:revisionPtr revIDLastSave="0" documentId="13_ncr:1_{A33B10AE-7995-47FB-8080-79B7B442C025}" xr6:coauthVersionLast="45" xr6:coauthVersionMax="45" xr10:uidLastSave="{00000000-0000-0000-0000-000000000000}"/>
  <bookViews>
    <workbookView xWindow="-110" yWindow="-110" windowWidth="19420" windowHeight="10420" tabRatio="707" xr2:uid="{00000000-000D-0000-FFFF-FFFF00000000}"/>
  </bookViews>
  <sheets>
    <sheet name="GLOBAL CONVENIO" sheetId="8" r:id="rId1"/>
    <sheet name="GESTORES" sheetId="20" r:id="rId2"/>
    <sheet name="EXTENSIONISTAS" sheetId="17" r:id="rId3"/>
    <sheet name="GASTOS ADTIVOS" sheetId="21" r:id="rId4"/>
    <sheet name="RENDIMIENTOS FROS" sheetId="12" r:id="rId5"/>
    <sheet name="CONCILIACIÓN BANCARIA" sheetId="15" r:id="rId6"/>
    <sheet name="esta iria oculta" sheetId="23" state="hidden" r:id="rId7"/>
  </sheets>
  <externalReferences>
    <externalReference r:id="rId8"/>
    <externalReference r:id="rId9"/>
  </externalReferences>
  <definedNames>
    <definedName name="_xlnm._FilterDatabase" localSheetId="2" hidden="1">EXTENSIONISTAS!$B$13:$DE$20</definedName>
    <definedName name="_xlnm._FilterDatabase" localSheetId="3" hidden="1">'GASTOS ADTIVOS'!$B$51:$M$54</definedName>
    <definedName name="_xlnm._FilterDatabase" localSheetId="1" hidden="1">GESTORES!$B$23:$M$30</definedName>
    <definedName name="años">[1]FORMULACION!$C$1:$C$4</definedName>
    <definedName name="_xlnm.Print_Area" localSheetId="3">'GASTOS ADTIVOS'!$C$52:$I$54</definedName>
    <definedName name="_xlnm.Print_Area" localSheetId="4">'RENDIMIENTOS FROS'!$A$1:$E$32</definedName>
    <definedName name="dias">[1]FORMULACION!$A$1:$A$31</definedName>
    <definedName name="educacion_sanitaria" localSheetId="3">[1]FORMULACION!#REF!</definedName>
    <definedName name="educacion_sanitaria" localSheetId="1">[1]FORMULACION!#REF!</definedName>
    <definedName name="educacion_sanitaria">[1]FORMULACION!#REF!</definedName>
    <definedName name="meses">[1]FORMULACION!$B$1:$B$12</definedName>
    <definedName name="programas">[1]FORMULACION!$D$1:$D$18</definedName>
    <definedName name="proyectos" localSheetId="3">[1]FORMULACION!#REF!</definedName>
    <definedName name="proyectos" localSheetId="1">[1]FORMULACION!#REF!</definedName>
    <definedName name="proyectos">[1]FORMULACION!#REF!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4" i="20" l="1"/>
  <c r="D93" i="20"/>
  <c r="D92" i="20"/>
  <c r="D91" i="20"/>
  <c r="D96" i="20"/>
  <c r="D95" i="20"/>
  <c r="D97" i="20" l="1"/>
  <c r="Z14" i="17" l="1"/>
  <c r="C26" i="20" l="1"/>
  <c r="C27" i="20" s="1"/>
  <c r="C28" i="20" s="1"/>
  <c r="C29" i="20" s="1"/>
  <c r="C30" i="20" s="1"/>
  <c r="P37" i="8"/>
  <c r="O37" i="8"/>
  <c r="M37" i="8"/>
  <c r="L37" i="8"/>
  <c r="P36" i="8"/>
  <c r="O36" i="8"/>
  <c r="M36" i="8"/>
  <c r="L36" i="8"/>
  <c r="P35" i="8"/>
  <c r="O35" i="8"/>
  <c r="M35" i="8"/>
  <c r="L35" i="8"/>
  <c r="P34" i="8"/>
  <c r="O34" i="8"/>
  <c r="M34" i="8"/>
  <c r="L34" i="8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90" i="17"/>
  <c r="S16" i="17"/>
  <c r="S15" i="17"/>
  <c r="B14" i="2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13" i="21"/>
  <c r="B53" i="21"/>
  <c r="B54" i="21" s="1"/>
  <c r="N34" i="8" l="1"/>
  <c r="N36" i="8"/>
  <c r="N35" i="8"/>
  <c r="N37" i="8"/>
  <c r="Q34" i="8"/>
  <c r="Q35" i="8"/>
  <c r="Q36" i="8"/>
  <c r="Q37" i="8"/>
  <c r="H18" i="17"/>
  <c r="M19" i="20"/>
  <c r="L19" i="20"/>
  <c r="P33" i="8"/>
  <c r="O33" i="8"/>
  <c r="M33" i="8"/>
  <c r="L33" i="8"/>
  <c r="P32" i="8"/>
  <c r="O32" i="8"/>
  <c r="M32" i="8"/>
  <c r="L32" i="8"/>
  <c r="P31" i="8"/>
  <c r="O31" i="8"/>
  <c r="M31" i="8"/>
  <c r="L31" i="8"/>
  <c r="P26" i="8"/>
  <c r="O26" i="8"/>
  <c r="L26" i="8"/>
  <c r="N26" i="8" s="1"/>
  <c r="P30" i="8"/>
  <c r="M30" i="8"/>
  <c r="L30" i="8"/>
  <c r="P29" i="8"/>
  <c r="M29" i="8"/>
  <c r="L29" i="8"/>
  <c r="P28" i="8"/>
  <c r="O28" i="8"/>
  <c r="M28" i="8"/>
  <c r="L28" i="8"/>
  <c r="P27" i="8"/>
  <c r="O27" i="8"/>
  <c r="L27" i="8"/>
  <c r="N27" i="8" s="1"/>
  <c r="H37" i="8"/>
  <c r="H36" i="8"/>
  <c r="H35" i="8"/>
  <c r="H34" i="8"/>
  <c r="H33" i="8"/>
  <c r="H32" i="8"/>
  <c r="H31" i="8"/>
  <c r="H30" i="8"/>
  <c r="J12" i="21"/>
  <c r="T15" i="17"/>
  <c r="W15" i="17" s="1"/>
  <c r="U15" i="17"/>
  <c r="AB16" i="17"/>
  <c r="AA16" i="17"/>
  <c r="Z16" i="17"/>
  <c r="AB15" i="17"/>
  <c r="AA15" i="17"/>
  <c r="Z15" i="17"/>
  <c r="H17" i="17"/>
  <c r="N31" i="8" l="1"/>
  <c r="N33" i="8"/>
  <c r="Q27" i="8"/>
  <c r="Q26" i="8"/>
  <c r="N32" i="8"/>
  <c r="N28" i="8"/>
  <c r="Y16" i="17"/>
  <c r="Y15" i="17"/>
  <c r="Q31" i="8"/>
  <c r="Q32" i="8"/>
  <c r="Q33" i="8"/>
  <c r="Q28" i="8"/>
  <c r="N29" i="8"/>
  <c r="N30" i="8"/>
  <c r="N38" i="8" l="1"/>
  <c r="U16" i="17" l="1"/>
  <c r="T16" i="17"/>
  <c r="W16" i="17" s="1"/>
  <c r="T14" i="17"/>
  <c r="D12" i="12" l="1"/>
  <c r="J13" i="21" l="1"/>
  <c r="F37" i="8" l="1"/>
  <c r="F36" i="8"/>
  <c r="F35" i="8"/>
  <c r="O30" i="8" l="1"/>
  <c r="Q30" i="8" s="1"/>
  <c r="AW17" i="17" l="1"/>
  <c r="AT17" i="17"/>
  <c r="E20" i="8" l="1"/>
  <c r="F20" i="8"/>
  <c r="D20" i="8"/>
  <c r="H38" i="8" l="1"/>
  <c r="O29" i="8"/>
  <c r="Q29" i="8" s="1"/>
  <c r="Q38" i="8" s="1"/>
  <c r="F34" i="8"/>
  <c r="F33" i="8"/>
  <c r="F32" i="8"/>
  <c r="F31" i="8"/>
  <c r="F30" i="8"/>
  <c r="C14" i="12" l="1"/>
  <c r="E14" i="12"/>
  <c r="B14" i="12"/>
  <c r="A34" i="20" l="1"/>
  <c r="A35" i="20"/>
  <c r="A36" i="20"/>
  <c r="A43" i="20"/>
  <c r="A44" i="20"/>
  <c r="A45" i="20"/>
  <c r="A46" i="20"/>
  <c r="A47" i="20"/>
  <c r="A48" i="20"/>
  <c r="A49" i="20"/>
  <c r="A50" i="20"/>
  <c r="A51" i="20"/>
  <c r="G16" i="20" l="1"/>
  <c r="G17" i="20"/>
  <c r="D27" i="17" l="1"/>
  <c r="G37" i="8"/>
  <c r="G36" i="8"/>
  <c r="G35" i="8"/>
  <c r="M53" i="20"/>
  <c r="L53" i="20"/>
  <c r="G34" i="8" l="1"/>
  <c r="G33" i="8"/>
  <c r="G29" i="8"/>
  <c r="G32" i="8"/>
  <c r="G31" i="8"/>
  <c r="G30" i="8"/>
  <c r="G28" i="8"/>
  <c r="G26" i="8"/>
  <c r="K53" i="20"/>
  <c r="I48" i="8" l="1"/>
  <c r="H48" i="8"/>
  <c r="F48" i="8"/>
  <c r="AA14" i="17" l="1"/>
  <c r="AN17" i="17"/>
  <c r="AH17" i="17"/>
  <c r="AB14" i="17"/>
  <c r="Y14" i="17" l="1"/>
  <c r="U14" i="17"/>
  <c r="S14" i="17"/>
  <c r="V14" i="17" s="1"/>
  <c r="W14" i="17" s="1"/>
  <c r="X14" i="17" s="1"/>
  <c r="X11" i="17" s="1"/>
  <c r="AK17" i="17"/>
  <c r="AQ17" i="17"/>
  <c r="AB17" i="17"/>
  <c r="R17" i="17"/>
  <c r="S17" i="17" l="1"/>
  <c r="U17" i="17"/>
  <c r="T17" i="17"/>
  <c r="AE17" i="17"/>
  <c r="G42" i="8" l="1"/>
  <c r="B8" i="20"/>
  <c r="I26" i="8" l="1"/>
  <c r="I27" i="8" l="1"/>
  <c r="I28" i="8" s="1"/>
  <c r="I29" i="8" s="1"/>
  <c r="E38" i="8" l="1"/>
  <c r="I30" i="8"/>
  <c r="I31" i="8" s="1"/>
  <c r="I32" i="8" s="1"/>
  <c r="I33" i="8" s="1"/>
  <c r="I34" i="8" s="1"/>
  <c r="I35" i="8" s="1"/>
  <c r="I36" i="8" s="1"/>
  <c r="I37" i="8" s="1"/>
  <c r="C11" i="23" l="1"/>
  <c r="C10" i="23" l="1"/>
  <c r="D42" i="8" l="1"/>
  <c r="Z17" i="17"/>
  <c r="G15" i="20"/>
  <c r="B6" i="20"/>
  <c r="B7" i="17" s="1"/>
  <c r="G19" i="8" l="1"/>
  <c r="E41" i="8"/>
  <c r="G27" i="8"/>
  <c r="E42" i="8" l="1"/>
  <c r="F42" i="8" s="1"/>
  <c r="F41" i="8"/>
  <c r="F38" i="8"/>
  <c r="J8" i="23"/>
  <c r="I8" i="23"/>
  <c r="H8" i="23"/>
  <c r="G8" i="23"/>
  <c r="F8" i="23"/>
  <c r="E8" i="23"/>
  <c r="D8" i="23"/>
  <c r="J7" i="23"/>
  <c r="I7" i="23"/>
  <c r="H7" i="23"/>
  <c r="G7" i="23"/>
  <c r="J6" i="23"/>
  <c r="I6" i="23"/>
  <c r="H6" i="23"/>
  <c r="G6" i="23"/>
  <c r="F6" i="23"/>
  <c r="E6" i="23"/>
  <c r="D6" i="23"/>
  <c r="G38" i="8" l="1"/>
  <c r="E7" i="15"/>
  <c r="D7" i="15"/>
  <c r="E8" i="15"/>
  <c r="D8" i="15"/>
  <c r="E7" i="12"/>
  <c r="E6" i="12"/>
  <c r="D7" i="12"/>
  <c r="D6" i="12"/>
  <c r="D9" i="21"/>
  <c r="B9" i="21"/>
  <c r="D8" i="21"/>
  <c r="B9" i="17"/>
  <c r="B8" i="21"/>
  <c r="D10" i="17"/>
  <c r="B10" i="17"/>
  <c r="D9" i="17"/>
  <c r="D9" i="20"/>
  <c r="B9" i="20"/>
  <c r="D8" i="20"/>
  <c r="K24" i="23"/>
  <c r="A52" i="20"/>
  <c r="K43" i="21" l="1"/>
  <c r="B6" i="21" l="1"/>
  <c r="A7" i="12" s="1"/>
  <c r="A8" i="15" s="1"/>
  <c r="G12" i="20"/>
  <c r="D7" i="23" s="1"/>
  <c r="D12" i="15" l="1"/>
  <c r="K25" i="23" l="1"/>
  <c r="D11" i="12" l="1"/>
  <c r="G13" i="20" l="1"/>
  <c r="E7" i="23" s="1"/>
  <c r="G14" i="20"/>
  <c r="F7" i="23" s="1"/>
  <c r="K56" i="21" l="1"/>
  <c r="K19" i="20" l="1"/>
  <c r="G20" i="8" l="1"/>
  <c r="D10" i="12"/>
  <c r="D14" i="12" s="1"/>
  <c r="Y17" i="17"/>
  <c r="AA17" i="17"/>
  <c r="G21" i="8" l="1"/>
  <c r="F39" i="8"/>
  <c r="H41" i="8"/>
  <c r="H42" i="8" s="1"/>
  <c r="H19" i="8"/>
  <c r="I19" i="8" l="1"/>
  <c r="I20" i="8" s="1"/>
  <c r="I21" i="8" s="1"/>
  <c r="H20" i="8"/>
  <c r="I42" i="8"/>
  <c r="I41" i="8"/>
  <c r="H21" i="8" l="1"/>
  <c r="H3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Lizeth Blanco Sepulveda</author>
  </authors>
  <commentList>
    <comment ref="E24" authorId="0" shapeId="0" xr:uid="{9A659DA6-8016-49C5-9337-6F3E70915407}">
      <text>
        <r>
          <rPr>
            <b/>
            <sz val="8"/>
            <color indexed="81"/>
            <rFont val="Tahoma"/>
            <family val="2"/>
          </rPr>
          <t xml:space="preserve">Corresponde al valor máx. mensual (o proporcional) a reconocer por gestor y gastos administrativos de $6.051.500 </t>
        </r>
      </text>
    </comment>
    <comment ref="D46" authorId="0" shapeId="0" xr:uid="{9AEAC827-F88D-4D5F-86B6-35C5A01ABA0B}">
      <text>
        <r>
          <rPr>
            <sz val="9"/>
            <color indexed="81"/>
            <rFont val="Tahoma"/>
            <family val="2"/>
          </rPr>
          <t>A la entrega del informe financiero demostrado la ejecución del 80% de los recursos entregados en el primer desembolso y cumplimiento del 30% de meta de intervenciones establecidas</t>
        </r>
      </text>
    </comment>
    <comment ref="G46" authorId="0" shapeId="0" xr:uid="{85CF4FBE-533F-465A-B2DC-4239D0409C76}">
      <text>
        <r>
          <rPr>
            <sz val="9"/>
            <color indexed="81"/>
            <rFont val="Tahoma"/>
            <family val="2"/>
          </rPr>
          <t xml:space="preserve">
A la entrega del informe financiero demostrado la ejecución del 80% del total acumulado de los recursos entregados en primer y segundo desembolso y cumplimiento del 60% de meta de intervenciones establecidas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Lizeth Blanco Sepulveda</author>
    <author>Luz Mary Escobar Moreno</author>
  </authors>
  <commentList>
    <comment ref="E11" authorId="0" shapeId="0" xr:uid="{3BA44399-29CB-4D0B-9F92-4B66E64E7670}">
      <text>
        <r>
          <rPr>
            <b/>
            <sz val="9"/>
            <color indexed="81"/>
            <rFont val="Tahoma"/>
            <family val="2"/>
          </rPr>
          <t xml:space="preserve">-Contrato Laboral
-Contrato de Prestación de Servicios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A0D1AC9B-BC3E-4A7A-B810-406B707B6070}">
      <text>
        <r>
          <rPr>
            <b/>
            <sz val="9"/>
            <color indexed="81"/>
            <rFont val="Tahoma"/>
            <family val="2"/>
          </rPr>
          <t>Relación o codificación que lleva la Cámara</t>
        </r>
      </text>
    </comment>
    <comment ref="B23" authorId="0" shapeId="0" xr:uid="{43D7EB66-F808-4F7C-BC33-414E2E045548}">
      <text>
        <r>
          <rPr>
            <sz val="9"/>
            <color indexed="81"/>
            <rFont val="Tahoma"/>
            <family val="2"/>
          </rPr>
          <t xml:space="preserve">Por favor  incluir mes en el cual se genera el gasto (fecha en el cual se causa)
</t>
        </r>
      </text>
    </comment>
    <comment ref="F23" authorId="1" shapeId="0" xr:uid="{838A2C0B-19F4-4C98-AA8F-8E4F4E57AA8C}">
      <text>
        <r>
          <rPr>
            <sz val="9"/>
            <color indexed="81"/>
            <rFont val="Tahoma"/>
            <family val="2"/>
          </rPr>
          <t>Relación o codificación que lleva la Cámara</t>
        </r>
      </text>
    </comment>
    <comment ref="I23" authorId="0" shapeId="0" xr:uid="{AA3F3512-3846-4664-A840-8912D366BCEC}">
      <text>
        <r>
          <rPr>
            <sz val="9"/>
            <color indexed="81"/>
            <rFont val="Tahoma"/>
            <family val="2"/>
          </rPr>
          <t>Consecutivo u orden que lleve la Cámara para identificar el pago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Mauricio Garcia Prieto</author>
    <author>Monica Lizeth Blanco Sepulveda</author>
  </authors>
  <commentList>
    <comment ref="D13" authorId="0" shapeId="0" xr:uid="{A5AA0829-5898-41D3-AA75-46CEE3E355DA}">
      <text>
        <r>
          <rPr>
            <sz val="9"/>
            <color indexed="81"/>
            <rFont val="Tahoma"/>
            <family val="2"/>
          </rPr>
          <t>Persona Jurídica y/o Persona Natural inscritos en la base de extensionistas, con dígito de verificación</t>
        </r>
      </text>
    </comment>
    <comment ref="G13" authorId="1" shapeId="0" xr:uid="{CFD3CA7A-1E02-4F99-89DD-F4866DF59D0C}">
      <text>
        <r>
          <rPr>
            <sz val="9"/>
            <color indexed="81"/>
            <rFont val="Tahoma"/>
            <family val="2"/>
          </rPr>
          <t>Por favor  incluir mes en el cual se genera el gasto (fecha en el cual se causa)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 Lizeth Blanco Sepulveda</author>
    <author>OLGA VANESSA SANTA PIEDRAHITA</author>
  </authors>
  <commentList>
    <comment ref="F11" authorId="0" shapeId="0" xr:uid="{E9DA5910-E800-4E07-8B9A-6C7DFCC55E2C}">
      <text>
        <r>
          <rPr>
            <b/>
            <sz val="9"/>
            <color indexed="81"/>
            <rFont val="Tahoma"/>
            <family val="2"/>
          </rPr>
          <t>No modificar formato fecha por favor</t>
        </r>
      </text>
    </comment>
    <comment ref="F51" authorId="0" shapeId="0" xr:uid="{EE7EF745-7714-4A34-8E45-18C2D45FFFC5}">
      <text>
        <r>
          <rPr>
            <b/>
            <sz val="9"/>
            <color indexed="81"/>
            <rFont val="Tahoma"/>
            <family val="2"/>
          </rPr>
          <t xml:space="preserve">No modificar formato fecha por favor
</t>
        </r>
      </text>
    </comment>
    <comment ref="J51" authorId="1" shapeId="0" xr:uid="{B953CE14-D55E-4D84-A8D3-9EA509847281}">
      <text>
        <r>
          <rPr>
            <sz val="9"/>
            <color indexed="81"/>
            <rFont val="Tahoma"/>
            <family val="2"/>
          </rPr>
          <t xml:space="preserve">colocar el valor total del contrato
</t>
        </r>
      </text>
    </comment>
  </commentList>
</comments>
</file>

<file path=xl/sharedStrings.xml><?xml version="1.0" encoding="utf-8"?>
<sst xmlns="http://schemas.openxmlformats.org/spreadsheetml/2006/main" count="378" uniqueCount="264">
  <si>
    <t xml:space="preserve"> PRESUPUESTO DEL CONVENIO COLOMBIA PRODUCTIVA - CÁMARA DE COMERCIO DE MEDELLIN</t>
  </si>
  <si>
    <t>FSF-01</t>
  </si>
  <si>
    <t>Versión 4: 14/08/19</t>
  </si>
  <si>
    <t>CONVENIO</t>
  </si>
  <si>
    <t>FECHA INICIO</t>
  </si>
  <si>
    <t>FECHA DE PRESENTACIÓN</t>
  </si>
  <si>
    <t>FECHA FIN</t>
  </si>
  <si>
    <t>PERIODO DE REPORTE</t>
  </si>
  <si>
    <t>AGOSTO</t>
  </si>
  <si>
    <t xml:space="preserve">EJECUCION POR FUENTE DE FINANCIACIÓN </t>
  </si>
  <si>
    <t>CONVENIO CÁMARA</t>
  </si>
  <si>
    <t>PRESUPUESTADO</t>
  </si>
  <si>
    <t>EJECUTADO (PAGADO)</t>
  </si>
  <si>
    <t>No. COMPONENTE</t>
  </si>
  <si>
    <t>COMPONENTES</t>
  </si>
  <si>
    <t xml:space="preserve">COLOMBIA PRODUCTIVA </t>
  </si>
  <si>
    <t>CAMARA DE CCIO</t>
  </si>
  <si>
    <t>TOTAL CONVENIO</t>
  </si>
  <si>
    <t>Gestores y gastos administrativos</t>
  </si>
  <si>
    <t>Extensionistas</t>
  </si>
  <si>
    <t xml:space="preserve">TOTAL </t>
  </si>
  <si>
    <t>DETALLE DE EJECUCIÓN</t>
  </si>
  <si>
    <t>MES DEL GASTO</t>
  </si>
  <si>
    <t>VALOR MÁX.</t>
  </si>
  <si>
    <t>EJECUTADO COLOMBIA PRODUCTIVA</t>
  </si>
  <si>
    <t>DISPONIBLE COLOMBIA PRODUCTIVA</t>
  </si>
  <si>
    <t>EJECUTADO CÁMARA</t>
  </si>
  <si>
    <t>DISPONIBLE CÁMARA</t>
  </si>
  <si>
    <t>TOTAL  1</t>
  </si>
  <si>
    <t>COMPROMETIDO COLOMBIA PRODUCTIVA</t>
  </si>
  <si>
    <t>COMPROMETIDO CAMARA DE COMERCIO</t>
  </si>
  <si>
    <t>EJECUTADO CAMARA DE COMERCIO</t>
  </si>
  <si>
    <t>DISPONIBLE CAMARA DE COMERCIO</t>
  </si>
  <si>
    <t>TOTAL  2</t>
  </si>
  <si>
    <t>DESEMBOLSOS COLOMBIA PRODUCTIVA</t>
  </si>
  <si>
    <t>VALOR TOTAL  APORTE COLOMBIA PRODUCTIVA</t>
  </si>
  <si>
    <t>PRIMER DESEMBOLSO</t>
  </si>
  <si>
    <t>SEGUNDO DESEMBOLSO</t>
  </si>
  <si>
    <t>TERCER DESEMBOLSO</t>
  </si>
  <si>
    <t>CONCEPTO</t>
  </si>
  <si>
    <t>VALOR</t>
  </si>
  <si>
    <t>REQUISITO FINANCIERO</t>
  </si>
  <si>
    <t>REQUISITO TÉCNICO</t>
  </si>
  <si>
    <t xml:space="preserve"> RELACIÓN DE GESTORES  VINCULADOS CONVENIO FABRICAS DE PRODUCTIVIDAD</t>
  </si>
  <si>
    <t>FSF-02</t>
  </si>
  <si>
    <t xml:space="preserve">No. </t>
  </si>
  <si>
    <t>CÉDULA</t>
  </si>
  <si>
    <t>NOMBRE GESTOR</t>
  </si>
  <si>
    <t xml:space="preserve">TIPO DE VINCULACION </t>
  </si>
  <si>
    <t>NO CONTRATO / ODS</t>
  </si>
  <si>
    <t>TIEMPO DE VICULACIÓN (MESES)</t>
  </si>
  <si>
    <t>FECHA INICIO 
CONTRATO</t>
  </si>
  <si>
    <t xml:space="preserve">FECHA TERMINACIÓN
CONTRATO </t>
  </si>
  <si>
    <t>VALOR HONORARIOS /COSTO SALARIO + SEGURIDAD SOCIAL MENSUAL</t>
  </si>
  <si>
    <t>VALOR TOTAL CONTRATO</t>
  </si>
  <si>
    <t>No. Empresas a Cargo</t>
  </si>
  <si>
    <t>John Armando Chica Osorio</t>
  </si>
  <si>
    <t>N/A</t>
  </si>
  <si>
    <t>Juan Carlos Rojas Rodríguez</t>
  </si>
  <si>
    <t>Paula Andrea Cardona Zapata</t>
  </si>
  <si>
    <t>Margarita María Montoya Peláez</t>
  </si>
  <si>
    <t>Juan Andres Salazar Monsalve</t>
  </si>
  <si>
    <t>Natalia Ramirez Echeverrri</t>
  </si>
  <si>
    <t>No.</t>
  </si>
  <si>
    <t xml:space="preserve">FECHA DE  PAGO </t>
  </si>
  <si>
    <t>NO. FACTURA /CUENTA DE COBRO</t>
  </si>
  <si>
    <t>NO. DE IDENTIFICACION DE PAGO (EGRESO)</t>
  </si>
  <si>
    <t xml:space="preserve">DESCRIPCIÓN </t>
  </si>
  <si>
    <t>VALOR TOTAL FACTURA / CUENTA DE COBRO</t>
  </si>
  <si>
    <t>FUENTE DE FINANCIACIÓN</t>
  </si>
  <si>
    <t>COLOMBIA PRODUCTIVA</t>
  </si>
  <si>
    <t>CÁMARA</t>
  </si>
  <si>
    <t>30 de mayo de 2019</t>
  </si>
  <si>
    <t>30 de  junio de 2019</t>
  </si>
  <si>
    <t>Total</t>
  </si>
  <si>
    <t>Ejemplo: *Honorarios/Salario mes de Junio de 2019</t>
  </si>
  <si>
    <t xml:space="preserve">Valor máximo reconocido por CP por cada Gestor incluyendo Gastos de Administración </t>
  </si>
  <si>
    <t>Pequeña</t>
  </si>
  <si>
    <t>Mediana</t>
  </si>
  <si>
    <t>Grande</t>
  </si>
  <si>
    <t xml:space="preserve"> HONORARIOS DE EXTENSIONISTAS CONVENIO FABRICAS DE PRODUCTIVIDAD</t>
  </si>
  <si>
    <t>FSF-03</t>
  </si>
  <si>
    <t>TOTAL CONTRATO</t>
  </si>
  <si>
    <t xml:space="preserve">EJECUTADO TOTAL </t>
  </si>
  <si>
    <t>INFORMACION DE PAGOS</t>
  </si>
  <si>
    <t>PAGO 1</t>
  </si>
  <si>
    <t>PAGO 2</t>
  </si>
  <si>
    <t>PAGO 3</t>
  </si>
  <si>
    <t>PAGO 4</t>
  </si>
  <si>
    <t>*Nota: Incluya tantos pagos como fueron necesarios</t>
  </si>
  <si>
    <t>NOMBRE EXTESIONISTA</t>
  </si>
  <si>
    <t>NIT  (Y/O CÉDULA)</t>
  </si>
  <si>
    <t xml:space="preserve">No. CONTRATO / ORDEN / FRA </t>
  </si>
  <si>
    <t>DURACIÓN  (Horas)</t>
  </si>
  <si>
    <t>VALOR HORA</t>
  </si>
  <si>
    <t>FECHA DE INICIO</t>
  </si>
  <si>
    <t>EMPRESA INTERVENIDA</t>
  </si>
  <si>
    <t>NIT</t>
  </si>
  <si>
    <t>TAMAÑO EMPRESA</t>
  </si>
  <si>
    <t>CÁMARA DE COMERCIO</t>
  </si>
  <si>
    <t>EMPRESA</t>
  </si>
  <si>
    <t>TOTAL EJECUTADO</t>
  </si>
  <si>
    <t xml:space="preserve">FECHA DE PAGO </t>
  </si>
  <si>
    <t>No. CERTIFICADO EXTENSIONISTA</t>
  </si>
  <si>
    <t>VALOR PAGADO EMPRESA</t>
  </si>
  <si>
    <t>No. DE COMPROBANTE DE EGRESO</t>
  </si>
  <si>
    <t>VALOR PAGADO COLOMBIA PRODUCTIVA</t>
  </si>
  <si>
    <t>VALOR PAGADO CAMARA DE COMERCIO</t>
  </si>
  <si>
    <t>FABIO MAURICIO MORENO ARIAS</t>
  </si>
  <si>
    <t>ASSOCIA CONOCIMIENTO Y GESTION S.A.S</t>
  </si>
  <si>
    <t>CONSULT-ING S.A.S</t>
  </si>
  <si>
    <t>CORPORACION INDUSTRIAL MINUTO DE DIOS</t>
  </si>
  <si>
    <t>CORPORACION INTERACTUAR</t>
  </si>
  <si>
    <t>CREAME INCUBADORA DE EMPRESAS</t>
  </si>
  <si>
    <t>Coporación Centro de Ciencia y Tecnología de Antioquia</t>
  </si>
  <si>
    <t>DISTILLED INNOVATION S.A.S.</t>
  </si>
  <si>
    <t>FUNDACION UNIVERSITARIA ESUMER</t>
  </si>
  <si>
    <t>Flowing Consultoria S.A.S.</t>
  </si>
  <si>
    <t>G T CONSULTING S.A.S.</t>
  </si>
  <si>
    <t>HAMKKE S.A.S.</t>
  </si>
  <si>
    <t>Simple Solutions SAS</t>
  </si>
  <si>
    <t>NOTA: La información aquí reportada se soporta con la certificación mensual que acompaña el presente informe.</t>
  </si>
  <si>
    <t>Las celdas en gris por favor no modificar</t>
  </si>
  <si>
    <t>Aporte por Tamaño de Empresa</t>
  </si>
  <si>
    <t>Mediana y Grande</t>
  </si>
  <si>
    <t>Cámara</t>
  </si>
  <si>
    <t>Empresa</t>
  </si>
  <si>
    <t xml:space="preserve">Valor máximo por intervencion </t>
  </si>
  <si>
    <t xml:space="preserve">Valor máximo hora de intervención </t>
  </si>
  <si>
    <t xml:space="preserve"> GASTOS ADMINISTRATIVOS COLOMBIA PRODUCTIVA</t>
  </si>
  <si>
    <t>FSF-04</t>
  </si>
  <si>
    <t>TERCERO / BENEFICIARIO</t>
  </si>
  <si>
    <t>DESCRIPCIÓN GASTOS</t>
  </si>
  <si>
    <t>FECHA DE PAGO</t>
  </si>
  <si>
    <t>NO. DE  COMPROBANTE DE EGRESO</t>
  </si>
  <si>
    <t>VALOR TOTAL CONTRATO (SI APLICA)</t>
  </si>
  <si>
    <t>EJECUTADO (PAGADO) $</t>
  </si>
  <si>
    <t>BANCO DE OCCIDENTE SA</t>
  </si>
  <si>
    <t>GRAVAMEN MOVIMIENTO FINANCIERO JUNIO DE 2019</t>
  </si>
  <si>
    <t>GRAVAMEN MOVIMIENTO FINANCIERO JULIO DE 2019</t>
  </si>
  <si>
    <t>NOTA: Los Gastos aquí reportados deben soportarse mediante certificación mensual suscrita por el Representante Legal y Revisor Fiscal</t>
  </si>
  <si>
    <t xml:space="preserve"> GASTOS ADMINISTRATIVOS CÁMARA</t>
  </si>
  <si>
    <t xml:space="preserve">NIT </t>
  </si>
  <si>
    <t>MES</t>
  </si>
  <si>
    <t>07 de mayo de 2019</t>
  </si>
  <si>
    <t>1067095931</t>
  </si>
  <si>
    <t>07 de junio de 2019</t>
  </si>
  <si>
    <t>70756075</t>
  </si>
  <si>
    <t>RENDIMIENTOS FINANCIEROS</t>
  </si>
  <si>
    <t>FSF-05</t>
  </si>
  <si>
    <t xml:space="preserve">Fecha </t>
  </si>
  <si>
    <t xml:space="preserve">Valor rendimientos  generados </t>
  </si>
  <si>
    <t xml:space="preserve">Rendimiento reintegrados </t>
  </si>
  <si>
    <t xml:space="preserve">Saldo a reintegrar </t>
  </si>
  <si>
    <t>fecha de reintegro al CP</t>
  </si>
  <si>
    <t xml:space="preserve">Saldos </t>
  </si>
  <si>
    <t>NOTA: Los rendimientos financieros deben incluirse en la certificación mensual suscrita por el Representante Legal y Revisor Fiscal</t>
  </si>
  <si>
    <t>*Codigo de transacción y/o pago</t>
  </si>
  <si>
    <t>CONCILIACIÓN BANCARIA</t>
  </si>
  <si>
    <t>FSF-06</t>
  </si>
  <si>
    <t xml:space="preserve">Saldo en Banco según balance a julio 31 de 2019 </t>
  </si>
  <si>
    <t>Saldo según extracto a juio 28 de 2019</t>
  </si>
  <si>
    <t xml:space="preserve">Diferencia </t>
  </si>
  <si>
    <t xml:space="preserve">El monto de rendimientos debe coicideir con  el cuadro de rendimientos </t>
  </si>
  <si>
    <t>NOTA: Se debe adjuntar el extracto bancario de la cuenta del Convenio</t>
  </si>
  <si>
    <t>CONTROL DE GASTOS DE GESTORES Y ADMINISTRATIVOS COFINANCIADOS POR CP</t>
  </si>
  <si>
    <t>EDITABLE</t>
  </si>
  <si>
    <t>Gestores</t>
  </si>
  <si>
    <t>NO de Gestores</t>
  </si>
  <si>
    <t>TOTAL</t>
  </si>
  <si>
    <t>Gestores Contratados</t>
  </si>
  <si>
    <t>Fecha Inicio</t>
  </si>
  <si>
    <t>Fecha Fin</t>
  </si>
  <si>
    <t>Ejecución</t>
  </si>
  <si>
    <t>Valor Limite</t>
  </si>
  <si>
    <t>Saldo</t>
  </si>
  <si>
    <t>Valor Maximo x mes</t>
  </si>
  <si>
    <t>PRESUPUESTO CP</t>
  </si>
  <si>
    <t>DISPONIBLE</t>
  </si>
  <si>
    <t>CP-GEST</t>
  </si>
  <si>
    <t>CP-ADM</t>
  </si>
  <si>
    <t>CAM-GT</t>
  </si>
  <si>
    <t>CAM-ADM</t>
  </si>
  <si>
    <t>SUBT</t>
  </si>
  <si>
    <t>VALOR CON CARGO A COLOMBIA PRODUCTIVA DEL TOTAL DEL CONTRATO</t>
  </si>
  <si>
    <t>Valor condicionado por convenio al Extensionista por incumplimiento de variación en el indicador del 8%</t>
  </si>
  <si>
    <r>
      <t>50% del</t>
    </r>
    <r>
      <rPr>
        <b/>
        <sz val="11"/>
        <rFont val="Calibri"/>
        <family val="2"/>
        <scheme val="minor"/>
      </rPr>
      <t xml:space="preserve"> TOTAL </t>
    </r>
    <r>
      <rPr>
        <sz val="11"/>
        <rFont val="Calibri"/>
        <family val="2"/>
        <scheme val="minor"/>
      </rPr>
      <t>de la intervención</t>
    </r>
  </si>
  <si>
    <t>CONSECUTIVO</t>
  </si>
  <si>
    <t>CUMPLIÓ INDICADOR
 (SI / NO)</t>
  </si>
  <si>
    <t>Total Horas</t>
  </si>
  <si>
    <t>Horas Contratadas</t>
  </si>
  <si>
    <t>*carga prestacional</t>
  </si>
  <si>
    <t>Contrato Laboral a termino fijo</t>
  </si>
  <si>
    <t>SALARIOS DE GESTORES CONVENIO FABRICAS</t>
  </si>
  <si>
    <t>TOTAL VALOR DE LA INTERVENCION</t>
  </si>
  <si>
    <t>Extensionista</t>
  </si>
  <si>
    <t>Total Intervenciones</t>
  </si>
  <si>
    <t>Distilled Innovation SAS</t>
  </si>
  <si>
    <t>CREAME	GESTION COMERCIAL</t>
  </si>
  <si>
    <t>Eduardo Bernal Trujillo</t>
  </si>
  <si>
    <t>Institución Universitaria Esumer</t>
  </si>
  <si>
    <t>Corporación Industrial Minuto de Dios</t>
  </si>
  <si>
    <t>CIDEP INNOVA SAS</t>
  </si>
  <si>
    <t>Consult-ING S.A.S.</t>
  </si>
  <si>
    <t>ASSOCIA Conocimiento y gestión</t>
  </si>
  <si>
    <t>Universidad Pontificia Bolivariana</t>
  </si>
  <si>
    <t>Universidad EIA</t>
  </si>
  <si>
    <t>Hamkke</t>
  </si>
  <si>
    <t>A.E.I. Asesoría Empresarial Integral Group SAS</t>
  </si>
  <si>
    <t>Corporación Interactuar</t>
  </si>
  <si>
    <t>INVERSIONES VELASQUEZ NARANJO Y COMPAÑIA SAS</t>
  </si>
  <si>
    <t>GT CONSULTING SAS</t>
  </si>
  <si>
    <t>MARIA ADELAIDA ZULUAGA MONTOYA/GeroZetaCe &amp; Asociados</t>
  </si>
  <si>
    <t>Flowing Consultoría S.A.S</t>
  </si>
  <si>
    <t>Juan Carlos Mejía Llano</t>
  </si>
  <si>
    <t>MAURICIO MORENO</t>
  </si>
  <si>
    <t>Correa &amp; Rivera Asociados SAS</t>
  </si>
  <si>
    <t>María Eugenia Rada Ibarra</t>
  </si>
  <si>
    <t>HENRRY QUESADA GOMEZ</t>
  </si>
  <si>
    <t>ASSER S.A.S.</t>
  </si>
  <si>
    <t>Corporacion BIOINTROPIC</t>
  </si>
  <si>
    <t>F Y GP, Vladimir Bogotá</t>
  </si>
  <si>
    <t>Persona Natural Autorizada por Coordinación</t>
  </si>
  <si>
    <t>Máximo Impacto SAS</t>
  </si>
  <si>
    <t>Merci Sales</t>
  </si>
  <si>
    <t>CROMA CONSULTING SAS</t>
  </si>
  <si>
    <t>Bosque Tecnológico S.A.S.</t>
  </si>
  <si>
    <t>IDATA</t>
  </si>
  <si>
    <t>Inexmoda</t>
  </si>
  <si>
    <t>MSO COLOMBIA</t>
  </si>
  <si>
    <t>Asociación Colombiana de Industriales del Calzado, el Cuero y sus Manufacturas - ACICAM</t>
  </si>
  <si>
    <t>Informe Financiero 30/08/2019</t>
  </si>
  <si>
    <t>Informe Técnico 30/09/H73</t>
  </si>
  <si>
    <t>soportes</t>
  </si>
  <si>
    <t xml:space="preserve">Carta </t>
  </si>
  <si>
    <t>Castigo Financiero en caso de Incumplimiento (50%)</t>
  </si>
  <si>
    <t>*Comentario estandarizado con valor salarios + prestaciones sin embargo varia por mes</t>
  </si>
  <si>
    <t>*Validar tamaños empresas, no coincide con el RUES</t>
  </si>
  <si>
    <t>*No elegible</t>
  </si>
  <si>
    <t>Juan Perez</t>
  </si>
  <si>
    <t>Carlos Rodriguez</t>
  </si>
  <si>
    <t>Luis Diaz</t>
  </si>
  <si>
    <t>Sandra Torres</t>
  </si>
  <si>
    <t>Fanny Castro</t>
  </si>
  <si>
    <t>Hernan Jimenez</t>
  </si>
  <si>
    <t>3333-4444</t>
  </si>
  <si>
    <t>CREACIONES PING PONG</t>
  </si>
  <si>
    <t>RESTAURANTE PEPITO</t>
  </si>
  <si>
    <t xml:space="preserve">CONCESIONARIO EL PICHIRILO
</t>
  </si>
  <si>
    <t xml:space="preserve">LOGISTICOS Y DEMÁS: </t>
  </si>
  <si>
    <t xml:space="preserve">COMUNICACIONES: </t>
  </si>
  <si>
    <t xml:space="preserve">DISEÑO Y DESARROLLO DE NEWSLETTER Y PLANTILLA E-CARD EDITABLE </t>
  </si>
  <si>
    <t>111-2222</t>
  </si>
  <si>
    <t>222-3333</t>
  </si>
  <si>
    <t>55555-54444</t>
  </si>
  <si>
    <r>
      <rPr>
        <b/>
        <sz val="11"/>
        <color rgb="FF000000"/>
        <rFont val="Calibri"/>
        <family val="2"/>
        <scheme val="minor"/>
      </rPr>
      <t xml:space="preserve">Nota aclaratoria: </t>
    </r>
    <r>
      <rPr>
        <sz val="11"/>
        <color rgb="FF000000"/>
        <rFont val="Calibri"/>
        <family val="2"/>
        <scheme val="minor"/>
      </rPr>
      <t>La diferencia presentada se debe al gravamen a los movimientos financieros de julio de2019, por un valor de $100 y rendimientos financieros por $200. Se adjunta Conciliación Bancaria que lo explica.</t>
    </r>
  </si>
  <si>
    <t>CARLOS RODRIGUEZ</t>
  </si>
  <si>
    <t>JUA PEREZ</t>
  </si>
  <si>
    <t>SANDRA TORRES</t>
  </si>
  <si>
    <t xml:space="preserve">HONORARIOS: PROVEER LOS SERVICIOS DE CONSULTORÍA </t>
  </si>
  <si>
    <t>Consultoría especializada en Productividad</t>
  </si>
  <si>
    <t xml:space="preserve">Consultoría especializada en Productividad </t>
  </si>
  <si>
    <t xml:space="preserve">GASTO SALARIO, PRIMA Y SEGURIDAD SOCIAL  </t>
  </si>
  <si>
    <t>1111-2000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</si>
</sst>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0.0"/>
    <numFmt numFmtId="166" formatCode="_-&quot;$&quot;\ * #,##0.00_-;\-&quot;$&quot;\ * #,##0.00_-;_-&quot;$&quot;\ * &quot;-&quot;_-;_-@_-"/>
    <numFmt numFmtId="167" formatCode="_-* #,##0.00_-;\-* #,##0.00_-;_-* &quot;-&quot;_-;_-@_-"/>
    <numFmt numFmtId="168" formatCode="_(&quot;$&quot;\ * #,##0.00_);_(&quot;$&quot;\ * \(#,##0.00\);_(&quot;$&quot;\ 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8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/>
  </cellStyleXfs>
  <cellXfs count="504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/>
    <xf numFmtId="4" fontId="3" fillId="2" borderId="0" xfId="0" applyNumberFormat="1" applyFont="1" applyFill="1"/>
    <xf numFmtId="0" fontId="7" fillId="2" borderId="0" xfId="0" applyFont="1" applyFill="1" applyAlignment="1">
      <alignment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3" xfId="0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/>
    <xf numFmtId="164" fontId="11" fillId="2" borderId="3" xfId="0" applyNumberFormat="1" applyFont="1" applyFill="1" applyBorder="1" applyAlignment="1">
      <alignment vertical="center"/>
    </xf>
    <xf numFmtId="164" fontId="10" fillId="2" borderId="3" xfId="0" applyNumberFormat="1" applyFont="1" applyFill="1" applyBorder="1"/>
    <xf numFmtId="0" fontId="10" fillId="2" borderId="0" xfId="0" applyFont="1" applyFill="1"/>
    <xf numFmtId="0" fontId="9" fillId="2" borderId="0" xfId="0" applyFont="1" applyFill="1" applyAlignment="1">
      <alignment horizontal="center" vertical="center"/>
    </xf>
    <xf numFmtId="14" fontId="10" fillId="2" borderId="3" xfId="0" applyNumberFormat="1" applyFont="1" applyFill="1" applyBorder="1" applyAlignment="1">
      <alignment horizontal="right"/>
    </xf>
    <xf numFmtId="0" fontId="10" fillId="2" borderId="0" xfId="0" applyFont="1" applyFill="1" applyBorder="1"/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2" borderId="3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14" fontId="11" fillId="2" borderId="3" xfId="3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left" vertical="center"/>
    </xf>
    <xf numFmtId="42" fontId="10" fillId="2" borderId="3" xfId="4" applyFont="1" applyFill="1" applyBorder="1" applyAlignment="1">
      <alignment vertical="center"/>
    </xf>
    <xf numFmtId="41" fontId="11" fillId="2" borderId="3" xfId="2" applyFont="1" applyFill="1" applyBorder="1" applyAlignment="1">
      <alignment vertical="center"/>
    </xf>
    <xf numFmtId="42" fontId="0" fillId="2" borderId="0" xfId="4" applyFont="1" applyFill="1" applyBorder="1"/>
    <xf numFmtId="0" fontId="9" fillId="5" borderId="13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9" fillId="5" borderId="12" xfId="0" applyNumberFormat="1" applyFont="1" applyFill="1" applyBorder="1" applyAlignment="1">
      <alignment vertical="center"/>
    </xf>
    <xf numFmtId="0" fontId="3" fillId="7" borderId="4" xfId="0" applyFont="1" applyFill="1" applyBorder="1"/>
    <xf numFmtId="164" fontId="3" fillId="7" borderId="3" xfId="0" applyNumberFormat="1" applyFont="1" applyFill="1" applyBorder="1"/>
    <xf numFmtId="42" fontId="10" fillId="2" borderId="11" xfId="4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164" fontId="11" fillId="2" borderId="1" xfId="0" applyNumberFormat="1" applyFont="1" applyFill="1" applyBorder="1" applyAlignment="1">
      <alignment horizontal="left" vertical="center"/>
    </xf>
    <xf numFmtId="42" fontId="0" fillId="2" borderId="0" xfId="4" applyFont="1" applyFill="1" applyBorder="1" applyAlignment="1">
      <alignment horizontal="center"/>
    </xf>
    <xf numFmtId="41" fontId="11" fillId="2" borderId="3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2" fontId="3" fillId="3" borderId="13" xfId="4" applyFont="1" applyFill="1" applyBorder="1" applyAlignment="1">
      <alignment horizontal="center"/>
    </xf>
    <xf numFmtId="42" fontId="3" fillId="3" borderId="13" xfId="4" applyFont="1" applyFill="1" applyBorder="1"/>
    <xf numFmtId="164" fontId="9" fillId="9" borderId="16" xfId="0" applyNumberFormat="1" applyFont="1" applyFill="1" applyBorder="1"/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2" fontId="3" fillId="0" borderId="0" xfId="4" applyFont="1" applyFill="1" applyBorder="1"/>
    <xf numFmtId="42" fontId="3" fillId="0" borderId="0" xfId="4" applyFont="1" applyFill="1" applyBorder="1" applyAlignment="1">
      <alignment horizontal="center"/>
    </xf>
    <xf numFmtId="0" fontId="3" fillId="0" borderId="0" xfId="0" applyFont="1" applyFill="1"/>
    <xf numFmtId="0" fontId="15" fillId="2" borderId="0" xfId="0" applyFont="1" applyFill="1" applyAlignment="1">
      <alignment vertical="center"/>
    </xf>
    <xf numFmtId="0" fontId="6" fillId="2" borderId="3" xfId="0" applyFont="1" applyFill="1" applyBorder="1" applyAlignment="1">
      <alignment vertical="center"/>
    </xf>
    <xf numFmtId="41" fontId="0" fillId="0" borderId="3" xfId="2" applyFont="1" applyBorder="1"/>
    <xf numFmtId="0" fontId="15" fillId="2" borderId="0" xfId="0" applyFont="1" applyFill="1" applyBorder="1"/>
    <xf numFmtId="0" fontId="0" fillId="2" borderId="0" xfId="0" applyFont="1" applyFill="1"/>
    <xf numFmtId="4" fontId="0" fillId="2" borderId="0" xfId="0" applyNumberFormat="1" applyFont="1" applyFill="1"/>
    <xf numFmtId="4" fontId="0" fillId="2" borderId="0" xfId="0" applyNumberFormat="1" applyFont="1" applyFill="1" applyBorder="1"/>
    <xf numFmtId="0" fontId="0" fillId="2" borderId="0" xfId="0" applyFont="1" applyFill="1" applyBorder="1"/>
    <xf numFmtId="0" fontId="0" fillId="2" borderId="3" xfId="0" applyFont="1" applyFill="1" applyBorder="1"/>
    <xf numFmtId="0" fontId="0" fillId="2" borderId="0" xfId="0" applyFont="1" applyFill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9" fillId="4" borderId="29" xfId="0" applyFont="1" applyFill="1" applyBorder="1" applyAlignment="1">
      <alignment horizontal="center" vertical="center" wrapText="1"/>
    </xf>
    <xf numFmtId="42" fontId="11" fillId="2" borderId="3" xfId="4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vertical="center"/>
    </xf>
    <xf numFmtId="0" fontId="0" fillId="2" borderId="0" xfId="0" applyFont="1" applyFill="1" applyAlignment="1">
      <alignment horizontal="left"/>
    </xf>
    <xf numFmtId="0" fontId="3" fillId="7" borderId="4" xfId="0" applyFont="1" applyFill="1" applyBorder="1" applyAlignment="1">
      <alignment horizontal="left"/>
    </xf>
    <xf numFmtId="0" fontId="11" fillId="2" borderId="3" xfId="0" applyNumberFormat="1" applyFont="1" applyFill="1" applyBorder="1" applyAlignment="1">
      <alignment horizontal="left" vertical="center"/>
    </xf>
    <xf numFmtId="41" fontId="0" fillId="2" borderId="3" xfId="2" applyFont="1" applyFill="1" applyBorder="1"/>
    <xf numFmtId="42" fontId="0" fillId="2" borderId="0" xfId="0" applyNumberFormat="1" applyFont="1" applyFill="1"/>
    <xf numFmtId="164" fontId="0" fillId="2" borderId="0" xfId="0" applyNumberFormat="1" applyFont="1" applyFill="1"/>
    <xf numFmtId="14" fontId="0" fillId="0" borderId="3" xfId="0" applyNumberFormat="1" applyFont="1" applyBorder="1"/>
    <xf numFmtId="42" fontId="3" fillId="2" borderId="0" xfId="4" applyFont="1" applyFill="1" applyAlignment="1">
      <alignment horizontal="center" vertical="center"/>
    </xf>
    <xf numFmtId="41" fontId="0" fillId="2" borderId="22" xfId="2" applyFont="1" applyFill="1" applyBorder="1"/>
    <xf numFmtId="166" fontId="6" fillId="2" borderId="3" xfId="4" applyNumberFormat="1" applyFont="1" applyFill="1" applyBorder="1" applyAlignment="1">
      <alignment horizontal="right" vertical="center"/>
    </xf>
    <xf numFmtId="166" fontId="0" fillId="2" borderId="3" xfId="4" applyNumberFormat="1" applyFont="1" applyFill="1" applyBorder="1"/>
    <xf numFmtId="167" fontId="0" fillId="2" borderId="3" xfId="2" applyNumberFormat="1" applyFont="1" applyFill="1" applyBorder="1"/>
    <xf numFmtId="0" fontId="3" fillId="0" borderId="5" xfId="0" applyFont="1" applyBorder="1"/>
    <xf numFmtId="167" fontId="3" fillId="2" borderId="5" xfId="2" applyNumberFormat="1" applyFont="1" applyFill="1" applyBorder="1"/>
    <xf numFmtId="42" fontId="3" fillId="2" borderId="0" xfId="0" applyNumberFormat="1" applyFont="1" applyFill="1"/>
    <xf numFmtId="0" fontId="3" fillId="0" borderId="0" xfId="0" applyFont="1" applyBorder="1"/>
    <xf numFmtId="166" fontId="0" fillId="2" borderId="0" xfId="4" applyNumberFormat="1" applyFont="1" applyFill="1"/>
    <xf numFmtId="0" fontId="18" fillId="2" borderId="0" xfId="0" applyFont="1" applyFill="1"/>
    <xf numFmtId="168" fontId="10" fillId="2" borderId="3" xfId="0" applyNumberFormat="1" applyFont="1" applyFill="1" applyBorder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42" fontId="10" fillId="2" borderId="3" xfId="4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41" fontId="10" fillId="2" borderId="3" xfId="2" applyFont="1" applyFill="1" applyBorder="1" applyAlignment="1">
      <alignment horizontal="center"/>
    </xf>
    <xf numFmtId="42" fontId="0" fillId="0" borderId="0" xfId="0" applyNumberFormat="1"/>
    <xf numFmtId="0" fontId="15" fillId="0" borderId="0" xfId="0" applyFont="1"/>
    <xf numFmtId="41" fontId="0" fillId="0" borderId="0" xfId="2" applyFont="1"/>
    <xf numFmtId="0" fontId="20" fillId="4" borderId="14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1" fontId="0" fillId="0" borderId="2" xfId="2" applyFont="1" applyBorder="1"/>
    <xf numFmtId="0" fontId="3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41" fontId="10" fillId="0" borderId="0" xfId="0" applyNumberFormat="1" applyFont="1"/>
    <xf numFmtId="164" fontId="2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41" fontId="15" fillId="5" borderId="3" xfId="2" applyFont="1" applyFill="1" applyBorder="1" applyAlignment="1">
      <alignment vertical="center"/>
    </xf>
    <xf numFmtId="14" fontId="15" fillId="0" borderId="3" xfId="0" applyNumberFormat="1" applyFont="1" applyFill="1" applyBorder="1" applyAlignment="1">
      <alignment horizontal="center" vertical="center"/>
    </xf>
    <xf numFmtId="41" fontId="0" fillId="0" borderId="3" xfId="0" applyNumberFormat="1" applyBorder="1"/>
    <xf numFmtId="14" fontId="21" fillId="0" borderId="0" xfId="0" applyNumberFormat="1" applyFont="1"/>
    <xf numFmtId="0" fontId="23" fillId="8" borderId="0" xfId="0" applyFont="1" applyFill="1" applyAlignment="1">
      <alignment horizontal="center"/>
    </xf>
    <xf numFmtId="0" fontId="0" fillId="10" borderId="3" xfId="0" applyFont="1" applyFill="1" applyBorder="1" applyAlignment="1">
      <alignment horizontal="center"/>
    </xf>
    <xf numFmtId="0" fontId="20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/>
    <xf numFmtId="42" fontId="11" fillId="0" borderId="10" xfId="4" applyFont="1" applyFill="1" applyBorder="1" applyAlignment="1">
      <alignment horizontal="left" vertical="center"/>
    </xf>
    <xf numFmtId="0" fontId="25" fillId="2" borderId="0" xfId="0" applyFont="1" applyFill="1"/>
    <xf numFmtId="42" fontId="15" fillId="0" borderId="0" xfId="4" applyFont="1" applyFill="1" applyBorder="1" applyAlignment="1"/>
    <xf numFmtId="164" fontId="2" fillId="0" borderId="0" xfId="0" applyNumberFormat="1" applyFont="1" applyFill="1" applyBorder="1" applyAlignment="1"/>
    <xf numFmtId="41" fontId="0" fillId="10" borderId="3" xfId="2" applyFont="1" applyFill="1" applyBorder="1" applyAlignment="1">
      <alignment horizontal="center" vertical="center"/>
    </xf>
    <xf numFmtId="41" fontId="0" fillId="10" borderId="3" xfId="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0" fillId="2" borderId="32" xfId="0" applyFont="1" applyFill="1" applyBorder="1" applyAlignment="1">
      <alignment vertical="center"/>
    </xf>
    <xf numFmtId="0" fontId="0" fillId="2" borderId="3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41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42" fontId="11" fillId="0" borderId="3" xfId="4" applyFont="1" applyFill="1" applyBorder="1" applyAlignment="1">
      <alignment horizontal="left" vertical="center"/>
    </xf>
    <xf numFmtId="42" fontId="0" fillId="2" borderId="0" xfId="4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41" fontId="2" fillId="2" borderId="0" xfId="2" applyFont="1" applyFill="1" applyAlignment="1">
      <alignment horizontal="center" vertical="center"/>
    </xf>
    <xf numFmtId="0" fontId="9" fillId="4" borderId="34" xfId="0" applyFont="1" applyFill="1" applyBorder="1" applyAlignment="1">
      <alignment horizontal="center" vertical="center" wrapText="1"/>
    </xf>
    <xf numFmtId="42" fontId="10" fillId="2" borderId="9" xfId="4" applyFont="1" applyFill="1" applyBorder="1" applyAlignment="1">
      <alignment horizontal="left" vertical="center"/>
    </xf>
    <xf numFmtId="0" fontId="0" fillId="3" borderId="36" xfId="0" applyFont="1" applyFill="1" applyBorder="1" applyAlignment="1">
      <alignment vertical="center"/>
    </xf>
    <xf numFmtId="0" fontId="0" fillId="3" borderId="37" xfId="0" applyFont="1" applyFill="1" applyBorder="1" applyAlignment="1">
      <alignment vertical="center"/>
    </xf>
    <xf numFmtId="0" fontId="0" fillId="3" borderId="37" xfId="0" applyFont="1" applyFill="1" applyBorder="1" applyAlignment="1">
      <alignment horizontal="center" vertical="center"/>
    </xf>
    <xf numFmtId="42" fontId="0" fillId="3" borderId="37" xfId="4" applyFont="1" applyFill="1" applyBorder="1" applyAlignment="1">
      <alignment vertical="center"/>
    </xf>
    <xf numFmtId="42" fontId="3" fillId="3" borderId="38" xfId="4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1" fontId="0" fillId="2" borderId="41" xfId="2" applyFont="1" applyFill="1" applyBorder="1"/>
    <xf numFmtId="41" fontId="15" fillId="5" borderId="22" xfId="2" applyFont="1" applyFill="1" applyBorder="1" applyAlignment="1">
      <alignment vertical="center"/>
    </xf>
    <xf numFmtId="17" fontId="10" fillId="2" borderId="3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6" borderId="1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4" fontId="10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3" fillId="2" borderId="3" xfId="0" applyFont="1" applyFill="1" applyBorder="1" applyAlignment="1">
      <alignment vertical="center"/>
    </xf>
    <xf numFmtId="42" fontId="23" fillId="2" borderId="3" xfId="4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6" fillId="2" borderId="0" xfId="0" applyFont="1" applyFill="1" applyAlignment="1">
      <alignment horizontal="left"/>
    </xf>
    <xf numFmtId="14" fontId="20" fillId="2" borderId="3" xfId="0" applyNumberFormat="1" applyFont="1" applyFill="1" applyBorder="1" applyAlignment="1">
      <alignment horizontal="right"/>
    </xf>
    <xf numFmtId="0" fontId="20" fillId="2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7" fontId="10" fillId="2" borderId="35" xfId="0" applyNumberFormat="1" applyFont="1" applyFill="1" applyBorder="1" applyAlignment="1">
      <alignment horizontal="center" vertical="center"/>
    </xf>
    <xf numFmtId="17" fontId="10" fillId="2" borderId="8" xfId="0" applyNumberFormat="1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left" vertical="center" wrapText="1"/>
    </xf>
    <xf numFmtId="0" fontId="9" fillId="4" borderId="45" xfId="0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left"/>
    </xf>
    <xf numFmtId="164" fontId="11" fillId="5" borderId="3" xfId="0" applyNumberFormat="1" applyFont="1" applyFill="1" applyBorder="1" applyAlignment="1">
      <alignment horizontal="center" vertical="center"/>
    </xf>
    <xf numFmtId="0" fontId="16" fillId="2" borderId="0" xfId="0" applyFont="1" applyFill="1" applyBorder="1"/>
    <xf numFmtId="0" fontId="9" fillId="2" borderId="0" xfId="0" applyFont="1" applyFill="1" applyBorder="1"/>
    <xf numFmtId="0" fontId="15" fillId="2" borderId="3" xfId="0" applyFont="1" applyFill="1" applyBorder="1" applyAlignment="1"/>
    <xf numFmtId="14" fontId="15" fillId="2" borderId="3" xfId="0" applyNumberFormat="1" applyFont="1" applyFill="1" applyBorder="1" applyAlignment="1">
      <alignment horizontal="right"/>
    </xf>
    <xf numFmtId="0" fontId="15" fillId="2" borderId="3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right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right" vertical="center"/>
    </xf>
    <xf numFmtId="14" fontId="10" fillId="0" borderId="3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vertical="center"/>
    </xf>
    <xf numFmtId="164" fontId="9" fillId="5" borderId="32" xfId="0" applyNumberFormat="1" applyFont="1" applyFill="1" applyBorder="1" applyAlignment="1">
      <alignment vertical="center"/>
    </xf>
    <xf numFmtId="168" fontId="9" fillId="5" borderId="33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2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164" fontId="28" fillId="2" borderId="1" xfId="0" applyNumberFormat="1" applyFont="1" applyFill="1" applyBorder="1" applyAlignment="1">
      <alignment horizontal="left" vertical="center"/>
    </xf>
    <xf numFmtId="164" fontId="28" fillId="2" borderId="9" xfId="0" applyNumberFormat="1" applyFont="1" applyFill="1" applyBorder="1" applyAlignment="1">
      <alignment horizontal="left" vertical="center"/>
    </xf>
    <xf numFmtId="164" fontId="28" fillId="2" borderId="48" xfId="0" applyNumberFormat="1" applyFont="1" applyFill="1" applyBorder="1" applyAlignment="1">
      <alignment horizontal="left" vertical="center"/>
    </xf>
    <xf numFmtId="164" fontId="20" fillId="9" borderId="16" xfId="0" applyNumberFormat="1" applyFont="1" applyFill="1" applyBorder="1"/>
    <xf numFmtId="164" fontId="20" fillId="9" borderId="18" xfId="0" applyNumberFormat="1" applyFont="1" applyFill="1" applyBorder="1"/>
    <xf numFmtId="0" fontId="20" fillId="0" borderId="0" xfId="0" applyFont="1" applyFill="1"/>
    <xf numFmtId="0" fontId="20" fillId="2" borderId="0" xfId="0" applyFont="1" applyFill="1"/>
    <xf numFmtId="41" fontId="21" fillId="2" borderId="0" xfId="2" applyFont="1" applyFill="1" applyAlignment="1">
      <alignment vertical="center"/>
    </xf>
    <xf numFmtId="164" fontId="11" fillId="11" borderId="1" xfId="0" applyNumberFormat="1" applyFont="1" applyFill="1" applyBorder="1" applyAlignment="1">
      <alignment horizontal="left" vertical="center"/>
    </xf>
    <xf numFmtId="164" fontId="11" fillId="11" borderId="9" xfId="0" applyNumberFormat="1" applyFont="1" applyFill="1" applyBorder="1" applyAlignment="1">
      <alignment horizontal="left" vertical="center"/>
    </xf>
    <xf numFmtId="164" fontId="11" fillId="11" borderId="48" xfId="0" applyNumberFormat="1" applyFont="1" applyFill="1" applyBorder="1" applyAlignment="1">
      <alignment horizontal="left" vertical="center"/>
    </xf>
    <xf numFmtId="42" fontId="9" fillId="5" borderId="18" xfId="0" applyNumberFormat="1" applyFont="1" applyFill="1" applyBorder="1" applyAlignment="1">
      <alignment vertical="center"/>
    </xf>
    <xf numFmtId="42" fontId="11" fillId="11" borderId="3" xfId="4" applyFont="1" applyFill="1" applyBorder="1" applyAlignment="1">
      <alignment vertical="center"/>
    </xf>
    <xf numFmtId="42" fontId="11" fillId="11" borderId="9" xfId="4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justify" vertical="center" wrapText="1"/>
    </xf>
    <xf numFmtId="164" fontId="11" fillId="2" borderId="2" xfId="0" applyNumberFormat="1" applyFont="1" applyFill="1" applyBorder="1" applyAlignment="1">
      <alignment vertical="center"/>
    </xf>
    <xf numFmtId="42" fontId="10" fillId="2" borderId="2" xfId="4" applyFont="1" applyFill="1" applyBorder="1" applyAlignment="1">
      <alignment vertical="center"/>
    </xf>
    <xf numFmtId="42" fontId="10" fillId="11" borderId="11" xfId="4" applyNumberFormat="1" applyFont="1" applyFill="1" applyBorder="1" applyAlignment="1">
      <alignment vertical="center"/>
    </xf>
    <xf numFmtId="42" fontId="11" fillId="11" borderId="11" xfId="4" applyFont="1" applyFill="1" applyBorder="1" applyAlignment="1">
      <alignment vertical="center"/>
    </xf>
    <xf numFmtId="0" fontId="9" fillId="6" borderId="31" xfId="0" applyFont="1" applyFill="1" applyBorder="1" applyAlignment="1">
      <alignment horizontal="center" vertical="center" wrapText="1"/>
    </xf>
    <xf numFmtId="0" fontId="9" fillId="6" borderId="32" xfId="0" applyFont="1" applyFill="1" applyBorder="1" applyAlignment="1">
      <alignment horizontal="center" vertical="center"/>
    </xf>
    <xf numFmtId="164" fontId="9" fillId="6" borderId="32" xfId="0" applyNumberFormat="1" applyFont="1" applyFill="1" applyBorder="1" applyAlignment="1">
      <alignment horizontal="center" vertical="center" wrapText="1"/>
    </xf>
    <xf numFmtId="164" fontId="9" fillId="6" borderId="33" xfId="0" applyNumberFormat="1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/>
    </xf>
    <xf numFmtId="164" fontId="9" fillId="6" borderId="14" xfId="0" applyNumberFormat="1" applyFont="1" applyFill="1" applyBorder="1" applyAlignment="1">
      <alignment horizontal="center" vertical="center" wrapText="1"/>
    </xf>
    <xf numFmtId="164" fontId="9" fillId="6" borderId="15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164" fontId="11" fillId="2" borderId="42" xfId="0" applyNumberFormat="1" applyFont="1" applyFill="1" applyBorder="1" applyAlignment="1">
      <alignment vertical="center"/>
    </xf>
    <xf numFmtId="17" fontId="12" fillId="2" borderId="4" xfId="2" applyNumberFormat="1" applyFont="1" applyFill="1" applyBorder="1" applyAlignment="1">
      <alignment horizontal="center" vertical="center" wrapText="1"/>
    </xf>
    <xf numFmtId="164" fontId="9" fillId="5" borderId="23" xfId="0" applyNumberFormat="1" applyFont="1" applyFill="1" applyBorder="1" applyAlignment="1">
      <alignment vertical="center"/>
    </xf>
    <xf numFmtId="17" fontId="12" fillId="2" borderId="6" xfId="2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vertical="center"/>
    </xf>
    <xf numFmtId="164" fontId="11" fillId="2" borderId="50" xfId="0" applyNumberFormat="1" applyFont="1" applyFill="1" applyBorder="1" applyAlignment="1">
      <alignment vertical="center"/>
    </xf>
    <xf numFmtId="17" fontId="12" fillId="2" borderId="37" xfId="2" applyNumberFormat="1" applyFont="1" applyFill="1" applyBorder="1" applyAlignment="1">
      <alignment horizontal="center" vertical="center" wrapText="1"/>
    </xf>
    <xf numFmtId="164" fontId="11" fillId="2" borderId="32" xfId="0" applyNumberFormat="1" applyFont="1" applyFill="1" applyBorder="1" applyAlignment="1">
      <alignment vertical="center"/>
    </xf>
    <xf numFmtId="164" fontId="11" fillId="2" borderId="39" xfId="0" applyNumberFormat="1" applyFont="1" applyFill="1" applyBorder="1" applyAlignment="1">
      <alignment vertical="center"/>
    </xf>
    <xf numFmtId="164" fontId="9" fillId="5" borderId="14" xfId="0" applyNumberFormat="1" applyFont="1" applyFill="1" applyBorder="1" applyAlignment="1">
      <alignment vertical="center"/>
    </xf>
    <xf numFmtId="164" fontId="20" fillId="9" borderId="12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1" fontId="10" fillId="2" borderId="20" xfId="2" applyFont="1" applyFill="1" applyBorder="1" applyAlignment="1">
      <alignment vertical="center"/>
    </xf>
    <xf numFmtId="41" fontId="10" fillId="2" borderId="7" xfId="2" applyFont="1" applyFill="1" applyBorder="1" applyAlignment="1">
      <alignment vertical="center"/>
    </xf>
    <xf numFmtId="41" fontId="10" fillId="2" borderId="3" xfId="2" applyFont="1" applyFill="1" applyBorder="1" applyAlignment="1">
      <alignment vertical="center"/>
    </xf>
    <xf numFmtId="41" fontId="11" fillId="2" borderId="1" xfId="2" applyFont="1" applyFill="1" applyBorder="1" applyAlignment="1">
      <alignment horizontal="right" vertical="center"/>
    </xf>
    <xf numFmtId="0" fontId="30" fillId="5" borderId="0" xfId="0" applyFont="1" applyFill="1" applyAlignment="1">
      <alignment horizontal="left"/>
    </xf>
    <xf numFmtId="0" fontId="31" fillId="5" borderId="0" xfId="0" applyFont="1" applyFill="1" applyAlignment="1">
      <alignment horizontal="center"/>
    </xf>
    <xf numFmtId="0" fontId="31" fillId="5" borderId="0" xfId="0" applyFont="1" applyFill="1"/>
    <xf numFmtId="0" fontId="31" fillId="2" borderId="0" xfId="0" applyFont="1" applyFill="1" applyAlignment="1">
      <alignment horizontal="center"/>
    </xf>
    <xf numFmtId="164" fontId="11" fillId="5" borderId="0" xfId="0" applyNumberFormat="1" applyFont="1" applyFill="1" applyBorder="1"/>
    <xf numFmtId="164" fontId="11" fillId="5" borderId="0" xfId="0" applyNumberFormat="1" applyFont="1" applyFill="1" applyBorder="1" applyAlignment="1">
      <alignment horizontal="center"/>
    </xf>
    <xf numFmtId="9" fontId="31" fillId="5" borderId="0" xfId="0" applyNumberFormat="1" applyFont="1" applyFill="1" applyAlignment="1">
      <alignment horizontal="center"/>
    </xf>
    <xf numFmtId="42" fontId="31" fillId="5" borderId="0" xfId="4" applyFont="1" applyFill="1" applyAlignment="1">
      <alignment horizontal="center"/>
    </xf>
    <xf numFmtId="17" fontId="10" fillId="2" borderId="42" xfId="0" applyNumberFormat="1" applyFont="1" applyFill="1" applyBorder="1" applyAlignment="1">
      <alignment horizontal="center" vertical="center"/>
    </xf>
    <xf numFmtId="42" fontId="10" fillId="0" borderId="11" xfId="4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42" fontId="0" fillId="2" borderId="0" xfId="4" applyFont="1" applyFill="1" applyAlignment="1">
      <alignment horizontal="center"/>
    </xf>
    <xf numFmtId="42" fontId="0" fillId="2" borderId="0" xfId="0" applyNumberFormat="1" applyFont="1" applyFill="1" applyAlignment="1">
      <alignment horizontal="center"/>
    </xf>
    <xf numFmtId="166" fontId="0" fillId="2" borderId="3" xfId="4" applyNumberFormat="1" applyFont="1" applyFill="1" applyBorder="1" applyAlignment="1">
      <alignment horizontal="left" vertical="top"/>
    </xf>
    <xf numFmtId="14" fontId="0" fillId="0" borderId="3" xfId="0" applyNumberFormat="1" applyBorder="1"/>
    <xf numFmtId="0" fontId="32" fillId="0" borderId="3" xfId="0" applyFont="1" applyBorder="1"/>
    <xf numFmtId="41" fontId="32" fillId="0" borderId="3" xfId="2" applyFont="1" applyBorder="1" applyAlignment="1">
      <alignment horizontal="right" vertical="center"/>
    </xf>
    <xf numFmtId="42" fontId="0" fillId="2" borderId="0" xfId="0" applyNumberFormat="1" applyFont="1" applyFill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17" fontId="11" fillId="2" borderId="8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17" fontId="11" fillId="2" borderId="10" xfId="0" applyNumberFormat="1" applyFont="1" applyFill="1" applyBorder="1" applyAlignment="1">
      <alignment horizontal="left" vertical="center" wrapText="1"/>
    </xf>
    <xf numFmtId="42" fontId="11" fillId="2" borderId="10" xfId="4" applyFont="1" applyFill="1" applyBorder="1" applyAlignment="1">
      <alignment horizontal="left" vertical="center"/>
    </xf>
    <xf numFmtId="9" fontId="12" fillId="2" borderId="0" xfId="5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42" fontId="0" fillId="2" borderId="0" xfId="4" applyFont="1" applyFill="1" applyAlignment="1">
      <alignment vertical="center"/>
    </xf>
    <xf numFmtId="1" fontId="0" fillId="2" borderId="0" xfId="0" applyNumberFormat="1" applyFont="1" applyFill="1" applyAlignment="1">
      <alignment vertical="center"/>
    </xf>
    <xf numFmtId="1" fontId="8" fillId="0" borderId="0" xfId="0" applyNumberFormat="1" applyFont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" fontId="10" fillId="2" borderId="0" xfId="0" applyNumberFormat="1" applyFont="1" applyFill="1" applyAlignment="1">
      <alignment vertical="center"/>
    </xf>
    <xf numFmtId="1" fontId="3" fillId="2" borderId="0" xfId="5" applyNumberFormat="1" applyFont="1" applyFill="1" applyBorder="1" applyAlignment="1">
      <alignment vertical="center"/>
    </xf>
    <xf numFmtId="1" fontId="9" fillId="2" borderId="0" xfId="0" applyNumberFormat="1" applyFont="1" applyFill="1" applyAlignment="1">
      <alignment horizontal="center" vertical="center"/>
    </xf>
    <xf numFmtId="1" fontId="12" fillId="2" borderId="0" xfId="0" applyNumberFormat="1" applyFont="1" applyFill="1" applyAlignment="1">
      <alignment horizontal="center" vertical="center"/>
    </xf>
    <xf numFmtId="168" fontId="9" fillId="5" borderId="32" xfId="0" applyNumberFormat="1" applyFont="1" applyFill="1" applyBorder="1" applyAlignment="1">
      <alignment vertical="center"/>
    </xf>
    <xf numFmtId="166" fontId="10" fillId="11" borderId="2" xfId="4" applyNumberFormat="1" applyFont="1" applyFill="1" applyBorder="1" applyAlignment="1">
      <alignment vertical="center"/>
    </xf>
    <xf numFmtId="41" fontId="11" fillId="8" borderId="9" xfId="2" applyFont="1" applyFill="1" applyBorder="1" applyAlignment="1">
      <alignment vertical="center"/>
    </xf>
    <xf numFmtId="0" fontId="0" fillId="8" borderId="9" xfId="0" applyFont="1" applyFill="1" applyBorder="1" applyAlignment="1">
      <alignment vertical="center"/>
    </xf>
    <xf numFmtId="0" fontId="0" fillId="8" borderId="33" xfId="0" applyFont="1" applyFill="1" applyBorder="1" applyAlignment="1">
      <alignment vertical="center"/>
    </xf>
    <xf numFmtId="0" fontId="32" fillId="0" borderId="3" xfId="0" applyFont="1" applyBorder="1" applyAlignment="1">
      <alignment vertical="center"/>
    </xf>
    <xf numFmtId="168" fontId="10" fillId="5" borderId="3" xfId="0" applyNumberFormat="1" applyFont="1" applyFill="1" applyBorder="1" applyAlignment="1">
      <alignment horizontal="center"/>
    </xf>
    <xf numFmtId="168" fontId="11" fillId="5" borderId="3" xfId="0" applyNumberFormat="1" applyFont="1" applyFill="1" applyBorder="1" applyAlignment="1">
      <alignment horizontal="center" vertical="center"/>
    </xf>
    <xf numFmtId="168" fontId="3" fillId="7" borderId="3" xfId="0" applyNumberFormat="1" applyFont="1" applyFill="1" applyBorder="1"/>
    <xf numFmtId="0" fontId="10" fillId="2" borderId="1" xfId="0" applyFont="1" applyFill="1" applyBorder="1" applyAlignment="1">
      <alignment vertical="center"/>
    </xf>
    <xf numFmtId="17" fontId="10" fillId="2" borderId="3" xfId="0" applyNumberFormat="1" applyFont="1" applyFill="1" applyBorder="1" applyAlignment="1">
      <alignment horizontal="center" vertical="center"/>
    </xf>
    <xf numFmtId="1" fontId="0" fillId="2" borderId="0" xfId="0" applyNumberFormat="1" applyFont="1" applyFill="1" applyAlignment="1">
      <alignment horizontal="center"/>
    </xf>
    <xf numFmtId="1" fontId="8" fillId="2" borderId="0" xfId="0" applyNumberFormat="1" applyFont="1" applyFill="1" applyBorder="1" applyAlignment="1">
      <alignment horizontal="center" vertical="center"/>
    </xf>
    <xf numFmtId="1" fontId="0" fillId="2" borderId="0" xfId="0" applyNumberFormat="1" applyFont="1" applyFill="1" applyAlignment="1">
      <alignment horizontal="center" vertical="center"/>
    </xf>
    <xf numFmtId="1" fontId="20" fillId="4" borderId="17" xfId="0" applyNumberFormat="1" applyFont="1" applyFill="1" applyBorder="1" applyAlignment="1">
      <alignment horizontal="center" vertical="center" wrapText="1"/>
    </xf>
    <xf numFmtId="1" fontId="0" fillId="2" borderId="0" xfId="4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14" fontId="0" fillId="8" borderId="3" xfId="0" applyNumberFormat="1" applyFill="1" applyBorder="1"/>
    <xf numFmtId="166" fontId="0" fillId="8" borderId="3" xfId="4" applyNumberFormat="1" applyFont="1" applyFill="1" applyBorder="1"/>
    <xf numFmtId="41" fontId="0" fillId="8" borderId="22" xfId="2" applyFont="1" applyFill="1" applyBorder="1"/>
    <xf numFmtId="167" fontId="0" fillId="8" borderId="3" xfId="2" applyNumberFormat="1" applyFont="1" applyFill="1" applyBorder="1"/>
    <xf numFmtId="166" fontId="6" fillId="8" borderId="3" xfId="4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10" fontId="9" fillId="5" borderId="0" xfId="5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0" fillId="4" borderId="17" xfId="0" applyFont="1" applyFill="1" applyBorder="1" applyAlignment="1">
      <alignment horizontal="left" vertical="center"/>
    </xf>
    <xf numFmtId="42" fontId="3" fillId="3" borderId="13" xfId="4" applyFont="1" applyFill="1" applyBorder="1" applyAlignment="1">
      <alignment horizontal="left"/>
    </xf>
    <xf numFmtId="42" fontId="3" fillId="0" borderId="0" xfId="4" applyFont="1" applyFill="1" applyBorder="1" applyAlignment="1">
      <alignment horizontal="left"/>
    </xf>
    <xf numFmtId="42" fontId="0" fillId="2" borderId="0" xfId="4" applyFont="1" applyFill="1" applyBorder="1" applyAlignment="1">
      <alignment horizontal="left"/>
    </xf>
    <xf numFmtId="0" fontId="35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17" fontId="21" fillId="2" borderId="0" xfId="0" applyNumberFormat="1" applyFont="1" applyFill="1" applyAlignment="1">
      <alignment vertical="center"/>
    </xf>
    <xf numFmtId="41" fontId="21" fillId="2" borderId="0" xfId="0" applyNumberFormat="1" applyFont="1" applyFill="1" applyAlignment="1">
      <alignment vertical="center"/>
    </xf>
    <xf numFmtId="41" fontId="21" fillId="2" borderId="0" xfId="0" applyNumberFormat="1" applyFont="1" applyFill="1" applyAlignment="1">
      <alignment horizontal="center" vertical="center"/>
    </xf>
    <xf numFmtId="41" fontId="34" fillId="2" borderId="0" xfId="0" applyNumberFormat="1" applyFont="1" applyFill="1" applyAlignment="1">
      <alignment vertical="center"/>
    </xf>
    <xf numFmtId="41" fontId="11" fillId="8" borderId="3" xfId="2" applyFont="1" applyFill="1" applyBorder="1" applyAlignment="1">
      <alignment horizontal="center" vertical="center"/>
    </xf>
    <xf numFmtId="42" fontId="11" fillId="8" borderId="1" xfId="4" applyFont="1" applyFill="1" applyBorder="1" applyAlignment="1">
      <alignment horizontal="center" vertical="center"/>
    </xf>
    <xf numFmtId="0" fontId="0" fillId="8" borderId="1" xfId="0" applyFont="1" applyFill="1" applyBorder="1" applyAlignment="1">
      <alignment vertical="center"/>
    </xf>
    <xf numFmtId="0" fontId="0" fillId="8" borderId="47" xfId="0" applyFont="1" applyFill="1" applyBorder="1" applyAlignment="1">
      <alignment vertical="center"/>
    </xf>
    <xf numFmtId="42" fontId="3" fillId="2" borderId="0" xfId="0" applyNumberFormat="1" applyFont="1" applyFill="1" applyBorder="1" applyAlignment="1">
      <alignment vertical="center"/>
    </xf>
    <xf numFmtId="42" fontId="3" fillId="5" borderId="0" xfId="0" applyNumberFormat="1" applyFont="1" applyFill="1" applyBorder="1" applyAlignment="1">
      <alignment vertical="center"/>
    </xf>
    <xf numFmtId="41" fontId="3" fillId="5" borderId="0" xfId="2" applyFont="1" applyFill="1" applyBorder="1" applyAlignment="1">
      <alignment vertical="center"/>
    </xf>
    <xf numFmtId="0" fontId="31" fillId="5" borderId="0" xfId="0" applyFont="1" applyFill="1" applyAlignment="1">
      <alignment horizontal="center" vertical="center" wrapText="1"/>
    </xf>
    <xf numFmtId="42" fontId="31" fillId="5" borderId="0" xfId="4" applyFont="1" applyFill="1" applyAlignment="1">
      <alignment horizontal="center" wrapText="1"/>
    </xf>
    <xf numFmtId="42" fontId="10" fillId="8" borderId="3" xfId="4" applyFont="1" applyFill="1" applyBorder="1"/>
    <xf numFmtId="42" fontId="3" fillId="3" borderId="13" xfId="4" applyFont="1" applyFill="1" applyBorder="1" applyAlignment="1">
      <alignment vertical="center"/>
    </xf>
    <xf numFmtId="42" fontId="3" fillId="0" borderId="0" xfId="4" applyFont="1" applyFill="1" applyBorder="1" applyAlignment="1">
      <alignment vertical="center"/>
    </xf>
    <xf numFmtId="0" fontId="31" fillId="5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1" fillId="5" borderId="0" xfId="0" applyFont="1" applyFill="1" applyAlignment="1">
      <alignment horizontal="center" vertical="center"/>
    </xf>
    <xf numFmtId="9" fontId="31" fillId="5" borderId="0" xfId="0" applyNumberFormat="1" applyFont="1" applyFill="1" applyAlignment="1">
      <alignment horizontal="center" vertical="center"/>
    </xf>
    <xf numFmtId="0" fontId="10" fillId="8" borderId="3" xfId="0" applyFont="1" applyFill="1" applyBorder="1" applyAlignment="1">
      <alignment vertical="center"/>
    </xf>
    <xf numFmtId="42" fontId="3" fillId="3" borderId="51" xfId="4" applyFont="1" applyFill="1" applyBorder="1"/>
    <xf numFmtId="41" fontId="0" fillId="2" borderId="0" xfId="2" applyFont="1" applyFill="1" applyAlignment="1">
      <alignment vertical="center"/>
    </xf>
    <xf numFmtId="41" fontId="2" fillId="2" borderId="0" xfId="2" applyFont="1" applyFill="1" applyAlignment="1">
      <alignment vertical="center"/>
    </xf>
    <xf numFmtId="41" fontId="0" fillId="2" borderId="0" xfId="0" applyNumberFormat="1" applyFont="1" applyFill="1" applyAlignment="1">
      <alignment vertical="center"/>
    </xf>
    <xf numFmtId="41" fontId="31" fillId="2" borderId="0" xfId="2" applyFont="1" applyFill="1" applyAlignment="1">
      <alignment vertical="center"/>
    </xf>
    <xf numFmtId="164" fontId="11" fillId="8" borderId="1" xfId="0" applyNumberFormat="1" applyFont="1" applyFill="1" applyBorder="1" applyAlignment="1">
      <alignment horizontal="left" vertical="center"/>
    </xf>
    <xf numFmtId="0" fontId="10" fillId="12" borderId="3" xfId="0" applyFont="1" applyFill="1" applyBorder="1" applyAlignment="1">
      <alignment vertical="center"/>
    </xf>
    <xf numFmtId="41" fontId="0" fillId="2" borderId="0" xfId="0" applyNumberFormat="1" applyFont="1" applyFill="1" applyAlignment="1">
      <alignment horizontal="left" vertical="center"/>
    </xf>
    <xf numFmtId="164" fontId="11" fillId="13" borderId="1" xfId="0" applyNumberFormat="1" applyFont="1" applyFill="1" applyBorder="1" applyAlignment="1">
      <alignment horizontal="left" vertical="center"/>
    </xf>
    <xf numFmtId="164" fontId="11" fillId="13" borderId="4" xfId="0" applyNumberFormat="1" applyFont="1" applyFill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/>
    <xf numFmtId="0" fontId="20" fillId="0" borderId="25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vertical="center" wrapText="1"/>
    </xf>
    <xf numFmtId="164" fontId="11" fillId="14" borderId="1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42" fontId="11" fillId="2" borderId="0" xfId="0" applyNumberFormat="1" applyFont="1" applyFill="1" applyBorder="1" applyAlignment="1">
      <alignment vertical="center"/>
    </xf>
    <xf numFmtId="42" fontId="11" fillId="2" borderId="0" xfId="4" applyFont="1" applyFill="1" applyAlignment="1">
      <alignment vertical="center"/>
    </xf>
    <xf numFmtId="42" fontId="11" fillId="2" borderId="0" xfId="0" applyNumberFormat="1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64" fontId="22" fillId="2" borderId="0" xfId="0" applyNumberFormat="1" applyFont="1" applyFill="1" applyAlignment="1">
      <alignment vertical="center"/>
    </xf>
    <xf numFmtId="164" fontId="35" fillId="2" borderId="0" xfId="0" applyNumberFormat="1" applyFont="1" applyFill="1" applyAlignment="1">
      <alignment vertical="center"/>
    </xf>
    <xf numFmtId="14" fontId="10" fillId="2" borderId="3" xfId="0" applyNumberFormat="1" applyFont="1" applyFill="1" applyBorder="1" applyAlignment="1">
      <alignment horizontal="right" vertical="center"/>
    </xf>
    <xf numFmtId="14" fontId="11" fillId="2" borderId="3" xfId="0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center" vertical="center" wrapText="1"/>
    </xf>
    <xf numFmtId="164" fontId="38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vertical="center"/>
    </xf>
    <xf numFmtId="41" fontId="10" fillId="0" borderId="54" xfId="2" applyFont="1" applyBorder="1" applyAlignment="1">
      <alignment horizontal="center" vertical="center"/>
    </xf>
    <xf numFmtId="41" fontId="9" fillId="2" borderId="16" xfId="0" applyNumberFormat="1" applyFont="1" applyFill="1" applyBorder="1" applyAlignment="1">
      <alignment vertical="center"/>
    </xf>
    <xf numFmtId="9" fontId="10" fillId="0" borderId="22" xfId="0" applyNumberFormat="1" applyFont="1" applyBorder="1" applyAlignment="1">
      <alignment horizontal="center" vertical="center" wrapText="1"/>
    </xf>
    <xf numFmtId="9" fontId="9" fillId="0" borderId="22" xfId="0" applyNumberFormat="1" applyFont="1" applyBorder="1" applyAlignment="1">
      <alignment horizontal="center" vertical="center" wrapText="1"/>
    </xf>
    <xf numFmtId="9" fontId="9" fillId="0" borderId="55" xfId="0" applyNumberFormat="1" applyFont="1" applyBorder="1" applyAlignment="1">
      <alignment horizontal="center" vertical="center" wrapText="1"/>
    </xf>
    <xf numFmtId="41" fontId="9" fillId="5" borderId="14" xfId="2" applyFont="1" applyFill="1" applyBorder="1" applyAlignment="1">
      <alignment vertical="center"/>
    </xf>
    <xf numFmtId="41" fontId="9" fillId="5" borderId="14" xfId="2" applyFont="1" applyFill="1" applyBorder="1" applyAlignment="1">
      <alignment horizontal="center" vertical="center"/>
    </xf>
    <xf numFmtId="41" fontId="9" fillId="5" borderId="15" xfId="2" applyFont="1" applyFill="1" applyBorder="1" applyAlignment="1">
      <alignment horizontal="center" vertical="center"/>
    </xf>
    <xf numFmtId="42" fontId="10" fillId="2" borderId="18" xfId="4" applyFont="1" applyFill="1" applyBorder="1" applyAlignment="1">
      <alignment vertical="center"/>
    </xf>
    <xf numFmtId="164" fontId="11" fillId="0" borderId="2" xfId="0" applyNumberFormat="1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left" vertical="center"/>
    </xf>
    <xf numFmtId="41" fontId="9" fillId="2" borderId="0" xfId="2" applyFont="1" applyFill="1" applyAlignment="1">
      <alignment horizontal="center" vertical="center"/>
    </xf>
    <xf numFmtId="41" fontId="11" fillId="0" borderId="3" xfId="2" applyFont="1" applyFill="1" applyBorder="1" applyAlignment="1">
      <alignment horizontal="center" vertical="center"/>
    </xf>
    <xf numFmtId="41" fontId="11" fillId="8" borderId="3" xfId="2" applyFont="1" applyFill="1" applyBorder="1" applyAlignment="1">
      <alignment horizontal="center" vertical="center" wrapText="1"/>
    </xf>
    <xf numFmtId="17" fontId="10" fillId="8" borderId="10" xfId="0" applyNumberFormat="1" applyFont="1" applyFill="1" applyBorder="1" applyAlignment="1">
      <alignment horizontal="left" vertical="center" wrapText="1"/>
    </xf>
    <xf numFmtId="41" fontId="9" fillId="2" borderId="0" xfId="2" applyFont="1" applyFill="1" applyBorder="1" applyAlignment="1">
      <alignment horizontal="left" vertical="center"/>
    </xf>
    <xf numFmtId="41" fontId="9" fillId="2" borderId="0" xfId="2" applyFont="1" applyFill="1" applyAlignment="1">
      <alignment horizontal="left" vertical="center"/>
    </xf>
    <xf numFmtId="0" fontId="23" fillId="2" borderId="0" xfId="0" applyFont="1" applyFill="1"/>
    <xf numFmtId="42" fontId="10" fillId="14" borderId="3" xfId="4" applyFont="1" applyFill="1" applyBorder="1"/>
    <xf numFmtId="41" fontId="0" fillId="2" borderId="0" xfId="2" applyFont="1" applyFill="1"/>
    <xf numFmtId="0" fontId="0" fillId="8" borderId="0" xfId="0" applyFont="1" applyFill="1"/>
    <xf numFmtId="41" fontId="8" fillId="2" borderId="0" xfId="2" applyFont="1" applyFill="1" applyBorder="1" applyAlignment="1">
      <alignment horizontal="center" vertical="center"/>
    </xf>
    <xf numFmtId="41" fontId="20" fillId="4" borderId="17" xfId="2" applyFont="1" applyFill="1" applyBorder="1" applyAlignment="1">
      <alignment horizontal="center" vertical="center" wrapText="1"/>
    </xf>
    <xf numFmtId="41" fontId="3" fillId="3" borderId="13" xfId="2" applyFont="1" applyFill="1" applyBorder="1"/>
    <xf numFmtId="41" fontId="3" fillId="0" borderId="0" xfId="2" applyFont="1" applyFill="1" applyBorder="1"/>
    <xf numFmtId="41" fontId="0" fillId="2" borderId="0" xfId="2" applyFont="1" applyFill="1" applyBorder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3" fillId="3" borderId="13" xfId="4" applyNumberFormat="1" applyFont="1" applyFill="1" applyBorder="1" applyAlignment="1">
      <alignment horizontal="center"/>
    </xf>
    <xf numFmtId="1" fontId="3" fillId="0" borderId="0" xfId="4" applyNumberFormat="1" applyFont="1" applyFill="1" applyBorder="1" applyAlignment="1">
      <alignment horizontal="center"/>
    </xf>
    <xf numFmtId="1" fontId="0" fillId="2" borderId="0" xfId="0" applyNumberFormat="1" applyFont="1" applyFill="1" applyAlignment="1">
      <alignment horizontal="left"/>
    </xf>
    <xf numFmtId="41" fontId="0" fillId="2" borderId="0" xfId="2" applyFont="1" applyFill="1" applyAlignment="1">
      <alignment horizontal="left"/>
    </xf>
    <xf numFmtId="41" fontId="0" fillId="2" borderId="0" xfId="2" applyFont="1" applyFill="1" applyAlignment="1">
      <alignment horizontal="left" wrapText="1"/>
    </xf>
    <xf numFmtId="164" fontId="11" fillId="2" borderId="1" xfId="0" applyNumberFormat="1" applyFont="1" applyFill="1" applyBorder="1" applyAlignment="1">
      <alignment horizontal="center" vertical="center"/>
    </xf>
    <xf numFmtId="164" fontId="22" fillId="5" borderId="3" xfId="0" applyNumberFormat="1" applyFont="1" applyFill="1" applyBorder="1" applyAlignment="1">
      <alignment horizontal="left" vertical="center"/>
    </xf>
    <xf numFmtId="0" fontId="15" fillId="5" borderId="52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0" fillId="8" borderId="0" xfId="0" applyFont="1" applyFill="1" applyAlignment="1">
      <alignment vertical="center"/>
    </xf>
    <xf numFmtId="0" fontId="3" fillId="8" borderId="0" xfId="0" applyFont="1" applyFill="1" applyBorder="1" applyAlignment="1">
      <alignment vertical="center"/>
    </xf>
    <xf numFmtId="41" fontId="0" fillId="2" borderId="3" xfId="2" applyFont="1" applyFill="1" applyBorder="1" applyAlignment="1">
      <alignment vertical="center"/>
    </xf>
    <xf numFmtId="0" fontId="20" fillId="4" borderId="13" xfId="0" applyFont="1" applyFill="1" applyBorder="1" applyAlignment="1">
      <alignment horizontal="center" vertical="center" wrapText="1"/>
    </xf>
    <xf numFmtId="164" fontId="11" fillId="11" borderId="4" xfId="0" applyNumberFormat="1" applyFont="1" applyFill="1" applyBorder="1" applyAlignment="1">
      <alignment horizontal="left" vertical="center"/>
    </xf>
    <xf numFmtId="10" fontId="11" fillId="11" borderId="4" xfId="5" applyNumberFormat="1" applyFont="1" applyFill="1" applyBorder="1" applyAlignment="1">
      <alignment horizontal="left" vertical="center"/>
    </xf>
    <xf numFmtId="10" fontId="0" fillId="2" borderId="0" xfId="0" applyNumberFormat="1" applyFont="1" applyFill="1" applyAlignment="1">
      <alignment vertical="center"/>
    </xf>
    <xf numFmtId="0" fontId="10" fillId="2" borderId="3" xfId="0" applyFont="1" applyFill="1" applyBorder="1" applyAlignment="1">
      <alignment horizontal="left"/>
    </xf>
    <xf numFmtId="0" fontId="2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164" fontId="9" fillId="6" borderId="45" xfId="0" applyNumberFormat="1" applyFont="1" applyFill="1" applyBorder="1" applyAlignment="1">
      <alignment horizontal="center" vertical="center"/>
    </xf>
    <xf numFmtId="164" fontId="9" fillId="6" borderId="6" xfId="0" applyNumberFormat="1" applyFont="1" applyFill="1" applyBorder="1" applyAlignment="1">
      <alignment horizontal="center" vertical="center"/>
    </xf>
    <xf numFmtId="164" fontId="9" fillId="6" borderId="46" xfId="0" applyNumberFormat="1" applyFont="1" applyFill="1" applyBorder="1" applyAlignment="1">
      <alignment horizontal="center" vertical="center"/>
    </xf>
    <xf numFmtId="164" fontId="9" fillId="6" borderId="45" xfId="0" applyNumberFormat="1" applyFont="1" applyFill="1" applyBorder="1" applyAlignment="1">
      <alignment horizontal="center" vertical="center" wrapText="1"/>
    </xf>
    <xf numFmtId="164" fontId="9" fillId="6" borderId="6" xfId="0" applyNumberFormat="1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9" fillId="6" borderId="46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42" fontId="29" fillId="0" borderId="12" xfId="4" applyFont="1" applyFill="1" applyBorder="1" applyAlignment="1">
      <alignment horizontal="center"/>
    </xf>
    <xf numFmtId="42" fontId="29" fillId="0" borderId="23" xfId="4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4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5" borderId="22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164" fontId="11" fillId="14" borderId="1" xfId="0" applyNumberFormat="1" applyFont="1" applyFill="1" applyBorder="1" applyAlignment="1">
      <alignment horizontal="left" vertical="center" wrapText="1"/>
    </xf>
  </cellXfs>
  <cellStyles count="7">
    <cellStyle name="Millares" xfId="3" builtinId="3"/>
    <cellStyle name="Millares [0]" xfId="2" builtinId="6"/>
    <cellStyle name="Moneda [0]" xfId="4" builtinId="7"/>
    <cellStyle name="Normal" xfId="0" builtinId="0"/>
    <cellStyle name="Normal 2" xfId="1" xr:uid="{00000000-0005-0000-0000-000003000000}"/>
    <cellStyle name="Normal 6" xfId="6" xr:uid="{91DFCC7F-4BB0-4FB7-A35A-A3C3393C3B53}"/>
    <cellStyle name="Porcentaje" xfId="5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8E6"/>
      <color rgb="FFC6C4C4"/>
      <color rgb="FFA59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0</xdr:row>
      <xdr:rowOff>19050</xdr:rowOff>
    </xdr:from>
    <xdr:to>
      <xdr:col>7</xdr:col>
      <xdr:colOff>171450</xdr:colOff>
      <xdr:row>2</xdr:row>
      <xdr:rowOff>142875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489200" y="19050"/>
          <a:ext cx="6216650" cy="695325"/>
          <a:chOff x="1393152" y="356854"/>
          <a:chExt cx="8220293" cy="643271"/>
        </a:xfrm>
      </xdr:grpSpPr>
      <xdr:pic>
        <xdr:nvPicPr>
          <xdr:cNvPr id="11" name="Graphic 7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853516" y="356854"/>
            <a:ext cx="1759929" cy="580097"/>
          </a:xfrm>
          <a:prstGeom prst="rect">
            <a:avLst/>
          </a:prstGeom>
        </xdr:spPr>
      </xdr:pic>
      <xdr:pic>
        <xdr:nvPicPr>
          <xdr:cNvPr id="12" name="Picture 29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391407" y="418890"/>
            <a:ext cx="2307412" cy="485985"/>
          </a:xfrm>
          <a:prstGeom prst="rect">
            <a:avLst/>
          </a:prstGeom>
        </xdr:spPr>
      </xdr:pic>
      <xdr:pic>
        <xdr:nvPicPr>
          <xdr:cNvPr id="13" name="Picture 7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93152" y="390524"/>
            <a:ext cx="1834456" cy="609601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342900</xdr:colOff>
      <xdr:row>0</xdr:row>
      <xdr:rowOff>114300</xdr:rowOff>
    </xdr:from>
    <xdr:to>
      <xdr:col>8</xdr:col>
      <xdr:colOff>412054</xdr:colOff>
      <xdr:row>2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86775" y="114300"/>
          <a:ext cx="1164529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0</xdr:row>
      <xdr:rowOff>1</xdr:rowOff>
    </xdr:from>
    <xdr:to>
      <xdr:col>9</xdr:col>
      <xdr:colOff>2024062</xdr:colOff>
      <xdr:row>2</xdr:row>
      <xdr:rowOff>23813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893763" y="1"/>
          <a:ext cx="12353924" cy="595312"/>
          <a:chOff x="1393152" y="356854"/>
          <a:chExt cx="8220293" cy="643271"/>
        </a:xfrm>
      </xdr:grpSpPr>
      <xdr:pic>
        <xdr:nvPicPr>
          <xdr:cNvPr id="8" name="Graphic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853516" y="356854"/>
            <a:ext cx="1759929" cy="580097"/>
          </a:xfrm>
          <a:prstGeom prst="rect">
            <a:avLst/>
          </a:prstGeom>
        </xdr:spPr>
      </xdr:pic>
      <xdr:pic>
        <xdr:nvPicPr>
          <xdr:cNvPr id="9" name="Picture 29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391407" y="418890"/>
            <a:ext cx="2307412" cy="485985"/>
          </a:xfrm>
          <a:prstGeom prst="rect">
            <a:avLst/>
          </a:prstGeom>
        </xdr:spPr>
      </xdr:pic>
      <xdr:pic>
        <xdr:nvPicPr>
          <xdr:cNvPr id="13" name="Picture 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93152" y="390524"/>
            <a:ext cx="1834456" cy="609601"/>
          </a:xfrm>
          <a:prstGeom prst="rect">
            <a:avLst/>
          </a:prstGeom>
        </xdr:spPr>
      </xdr:pic>
    </xdr:grpSp>
    <xdr:clientData/>
  </xdr:twoCellAnchor>
  <xdr:twoCellAnchor editAs="oneCell">
    <xdr:from>
      <xdr:col>11</xdr:col>
      <xdr:colOff>9525</xdr:colOff>
      <xdr:row>0</xdr:row>
      <xdr:rowOff>76200</xdr:rowOff>
    </xdr:from>
    <xdr:to>
      <xdr:col>11</xdr:col>
      <xdr:colOff>1406960</xdr:colOff>
      <xdr:row>2</xdr:row>
      <xdr:rowOff>66675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96775" y="76200"/>
          <a:ext cx="1397435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2250280</xdr:colOff>
      <xdr:row>0</xdr:row>
      <xdr:rowOff>0</xdr:rowOff>
    </xdr:from>
    <xdr:to>
      <xdr:col>24</xdr:col>
      <xdr:colOff>1273968</xdr:colOff>
      <xdr:row>1</xdr:row>
      <xdr:rowOff>257175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pSpPr/>
      </xdr:nvGrpSpPr>
      <xdr:grpSpPr>
        <a:xfrm>
          <a:off x="9076530" y="0"/>
          <a:ext cx="22518688" cy="587375"/>
          <a:chOff x="1393152" y="356854"/>
          <a:chExt cx="8220293" cy="643271"/>
        </a:xfrm>
      </xdr:grpSpPr>
      <xdr:pic>
        <xdr:nvPicPr>
          <xdr:cNvPr id="10" name="Graphic 7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853516" y="356854"/>
            <a:ext cx="1759929" cy="580097"/>
          </a:xfrm>
          <a:prstGeom prst="rect">
            <a:avLst/>
          </a:prstGeom>
        </xdr:spPr>
      </xdr:pic>
      <xdr:pic>
        <xdr:nvPicPr>
          <xdr:cNvPr id="11" name="Picture 29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391407" y="418890"/>
            <a:ext cx="2307412" cy="485985"/>
          </a:xfrm>
          <a:prstGeom prst="rect">
            <a:avLst/>
          </a:prstGeom>
        </xdr:spPr>
      </xdr:pic>
      <xdr:pic>
        <xdr:nvPicPr>
          <xdr:cNvPr id="12" name="Picture 7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93152" y="390524"/>
            <a:ext cx="1834456" cy="609601"/>
          </a:xfrm>
          <a:prstGeom prst="rect">
            <a:avLst/>
          </a:prstGeom>
        </xdr:spPr>
      </xdr:pic>
    </xdr:grpSp>
    <xdr:clientData/>
  </xdr:twoCellAnchor>
  <xdr:twoCellAnchor editAs="oneCell">
    <xdr:from>
      <xdr:col>26</xdr:col>
      <xdr:colOff>0</xdr:colOff>
      <xdr:row>0</xdr:row>
      <xdr:rowOff>0</xdr:rowOff>
    </xdr:from>
    <xdr:to>
      <xdr:col>27</xdr:col>
      <xdr:colOff>107026</xdr:colOff>
      <xdr:row>1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930438" y="0"/>
          <a:ext cx="1280982" cy="5238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1984</xdr:rowOff>
    </xdr:from>
    <xdr:to>
      <xdr:col>7</xdr:col>
      <xdr:colOff>1041797</xdr:colOff>
      <xdr:row>3</xdr:row>
      <xdr:rowOff>39687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pSpPr/>
      </xdr:nvGrpSpPr>
      <xdr:grpSpPr>
        <a:xfrm>
          <a:off x="1316302" y="187192"/>
          <a:ext cx="9687058" cy="408120"/>
          <a:chOff x="1393152" y="356854"/>
          <a:chExt cx="8220293" cy="643271"/>
        </a:xfrm>
      </xdr:grpSpPr>
      <xdr:pic>
        <xdr:nvPicPr>
          <xdr:cNvPr id="10" name="Graphic 7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853516" y="356854"/>
            <a:ext cx="1759929" cy="580097"/>
          </a:xfrm>
          <a:prstGeom prst="rect">
            <a:avLst/>
          </a:prstGeom>
        </xdr:spPr>
      </xdr:pic>
      <xdr:pic>
        <xdr:nvPicPr>
          <xdr:cNvPr id="11" name="Picture 29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391407" y="418890"/>
            <a:ext cx="2307412" cy="485985"/>
          </a:xfrm>
          <a:prstGeom prst="rect">
            <a:avLst/>
          </a:prstGeom>
        </xdr:spPr>
      </xdr:pic>
      <xdr:pic>
        <xdr:nvPicPr>
          <xdr:cNvPr id="12" name="Picture 7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93152" y="390524"/>
            <a:ext cx="1834456" cy="609601"/>
          </a:xfrm>
          <a:prstGeom prst="rect">
            <a:avLst/>
          </a:prstGeom>
        </xdr:spPr>
      </xdr:pic>
    </xdr:grpSp>
    <xdr:clientData/>
  </xdr:twoCellAnchor>
  <xdr:twoCellAnchor editAs="oneCell">
    <xdr:from>
      <xdr:col>9</xdr:col>
      <xdr:colOff>142875</xdr:colOff>
      <xdr:row>0</xdr:row>
      <xdr:rowOff>180975</xdr:rowOff>
    </xdr:from>
    <xdr:to>
      <xdr:col>9</xdr:col>
      <xdr:colOff>1237532</xdr:colOff>
      <xdr:row>3</xdr:row>
      <xdr:rowOff>118666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830300" y="180975"/>
          <a:ext cx="1094657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1447801</xdr:colOff>
      <xdr:row>1</xdr:row>
      <xdr:rowOff>171451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1" y="1"/>
          <a:ext cx="6635750" cy="457200"/>
          <a:chOff x="1393152" y="356854"/>
          <a:chExt cx="8220293" cy="643271"/>
        </a:xfrm>
      </xdr:grpSpPr>
      <xdr:pic>
        <xdr:nvPicPr>
          <xdr:cNvPr id="11" name="Graphic 7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853516" y="356854"/>
            <a:ext cx="1759929" cy="580097"/>
          </a:xfrm>
          <a:prstGeom prst="rect">
            <a:avLst/>
          </a:prstGeom>
        </xdr:spPr>
      </xdr:pic>
      <xdr:pic>
        <xdr:nvPicPr>
          <xdr:cNvPr id="12" name="Picture 29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391407" y="418890"/>
            <a:ext cx="2307412" cy="485985"/>
          </a:xfrm>
          <a:prstGeom prst="rect">
            <a:avLst/>
          </a:prstGeom>
        </xdr:spPr>
      </xdr:pic>
      <xdr:pic>
        <xdr:nvPicPr>
          <xdr:cNvPr id="13" name="Picture 7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93152" y="390524"/>
            <a:ext cx="1834456" cy="609601"/>
          </a:xfrm>
          <a:prstGeom prst="rect">
            <a:avLst/>
          </a:prstGeom>
        </xdr:spPr>
      </xdr:pic>
    </xdr:grpSp>
    <xdr:clientData/>
  </xdr:twoCellAnchor>
  <xdr:twoCellAnchor editAs="oneCell">
    <xdr:from>
      <xdr:col>4</xdr:col>
      <xdr:colOff>266700</xdr:colOff>
      <xdr:row>0</xdr:row>
      <xdr:rowOff>38100</xdr:rowOff>
    </xdr:from>
    <xdr:to>
      <xdr:col>4</xdr:col>
      <xdr:colOff>1407939</xdr:colOff>
      <xdr:row>1</xdr:row>
      <xdr:rowOff>219074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67450" y="38100"/>
          <a:ext cx="1141239" cy="466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1371600</xdr:colOff>
      <xdr:row>2</xdr:row>
      <xdr:rowOff>152400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0" y="57150"/>
          <a:ext cx="6997700" cy="463550"/>
          <a:chOff x="1393152" y="356854"/>
          <a:chExt cx="8220293" cy="643271"/>
        </a:xfrm>
      </xdr:grpSpPr>
      <xdr:pic>
        <xdr:nvPicPr>
          <xdr:cNvPr id="10" name="Graphic 7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7853516" y="356854"/>
            <a:ext cx="1759929" cy="580097"/>
          </a:xfrm>
          <a:prstGeom prst="rect">
            <a:avLst/>
          </a:prstGeom>
        </xdr:spPr>
      </xdr:pic>
      <xdr:pic>
        <xdr:nvPicPr>
          <xdr:cNvPr id="11" name="Picture 29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391407" y="418890"/>
            <a:ext cx="2307412" cy="485985"/>
          </a:xfrm>
          <a:prstGeom prst="rect">
            <a:avLst/>
          </a:prstGeom>
        </xdr:spPr>
      </xdr:pic>
      <xdr:pic>
        <xdr:nvPicPr>
          <xdr:cNvPr id="12" name="Picture 7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393152" y="390524"/>
            <a:ext cx="1834456" cy="609601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1762125</xdr:colOff>
      <xdr:row>0</xdr:row>
      <xdr:rowOff>114300</xdr:rowOff>
    </xdr:from>
    <xdr:to>
      <xdr:col>5</xdr:col>
      <xdr:colOff>186586</xdr:colOff>
      <xdr:row>2</xdr:row>
      <xdr:rowOff>152400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124700" y="114300"/>
          <a:ext cx="1024786" cy="419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uario\FS\GRP_PYT_PPTO_EST\GPPE\PROYECTO%20INOCUIDAD\CRONOGRAMA-%20PLAN%20TRABAJO%20PROYECTO\PLAN%20DE%20TRABAJO%207%20SEPT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santap/Downloads/Prueba%20F&#225;bricas%20de%20Productividad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PROYECTO 2015"/>
      <sheetName val="FORMULACION"/>
      <sheetName val="CRONOGRAMA PROYECTO 2016"/>
      <sheetName val="COSTEO "/>
      <sheetName val="NUMERO TOMA MUESTRAS"/>
      <sheetName val="COSTEO X PLANTA"/>
      <sheetName val="DESCRIPCIÓN MUESTRAS ANALIZADAS"/>
      <sheetName val="INDICADORES FICHA EBI"/>
    </sheetNames>
    <sheetDataSet>
      <sheetData sheetId="0"/>
      <sheetData sheetId="1">
        <row r="1">
          <cell r="A1">
            <v>1</v>
          </cell>
          <cell r="B1" t="str">
            <v>ENERO</v>
          </cell>
          <cell r="C1">
            <v>2015</v>
          </cell>
          <cell r="D1" t="str">
            <v>1 Programa Educación Sanitaria</v>
          </cell>
        </row>
        <row r="2">
          <cell r="A2">
            <v>2</v>
          </cell>
          <cell r="B2" t="str">
            <v>FEBRERO</v>
          </cell>
          <cell r="C2">
            <v>2016</v>
          </cell>
          <cell r="D2" t="str">
            <v>2. Programa de cooperación Internacional</v>
          </cell>
        </row>
        <row r="3">
          <cell r="A3">
            <v>3</v>
          </cell>
          <cell r="B3" t="str">
            <v>MARZO</v>
          </cell>
          <cell r="C3">
            <v>2017</v>
          </cell>
          <cell r="D3" t="str">
            <v>3. Programa nacional de tecnovigilancia</v>
          </cell>
        </row>
        <row r="4">
          <cell r="A4">
            <v>4</v>
          </cell>
          <cell r="B4" t="str">
            <v>ABRIL</v>
          </cell>
          <cell r="C4">
            <v>2018</v>
          </cell>
          <cell r="D4" t="str">
            <v>4. Programa nacional de reactovigilancia</v>
          </cell>
        </row>
        <row r="5">
          <cell r="A5">
            <v>5</v>
          </cell>
          <cell r="B5" t="str">
            <v>MAYO</v>
          </cell>
          <cell r="D5" t="str">
            <v xml:space="preserve">5. Programa nacional de vigilancia y control de microorganismos patógenos y calidad microbiológica y físico-química  en alimentos y bebidas. </v>
          </cell>
        </row>
        <row r="6">
          <cell r="A6">
            <v>6</v>
          </cell>
          <cell r="B6" t="str">
            <v>JUNIO</v>
          </cell>
          <cell r="D6" t="str">
            <v>6. Programa nacional de vigilancia y control de nutrientes de interés en salud pública</v>
          </cell>
        </row>
        <row r="7">
          <cell r="A7">
            <v>7</v>
          </cell>
          <cell r="B7" t="str">
            <v>JULIO</v>
          </cell>
          <cell r="D7" t="str">
            <v>7. Programa nacional de vigilancia y control de residuos y contaminantes químicos en alimentos y bebidas.</v>
          </cell>
        </row>
        <row r="8">
          <cell r="A8">
            <v>8</v>
          </cell>
          <cell r="B8" t="str">
            <v>AGOSTO</v>
          </cell>
          <cell r="D8" t="str">
            <v xml:space="preserve">8. Programa nacional de Farmacovigilancia </v>
          </cell>
        </row>
        <row r="9">
          <cell r="A9">
            <v>9</v>
          </cell>
          <cell r="B9" t="str">
            <v>SEPTIEMBRE</v>
          </cell>
          <cell r="D9" t="str">
            <v>9. Programa nacional  de demuestra de calidad</v>
          </cell>
        </row>
        <row r="10">
          <cell r="A10">
            <v>10</v>
          </cell>
          <cell r="B10" t="str">
            <v>OCTUBRE</v>
          </cell>
          <cell r="D10" t="str">
            <v>10. Fortalecimiento de la Inspección, Vigilancia y Control Sanitaria con enfoque de riesgos.</v>
          </cell>
        </row>
        <row r="11">
          <cell r="A11">
            <v>11</v>
          </cell>
          <cell r="B11" t="str">
            <v>NOVIEMBRE</v>
          </cell>
          <cell r="D11" t="str">
            <v>11. Programa apoyo a la competitividad de la Industria</v>
          </cell>
        </row>
        <row r="12">
          <cell r="A12">
            <v>12</v>
          </cell>
          <cell r="B12" t="str">
            <v>DICIEMBRE</v>
          </cell>
          <cell r="D12" t="str">
            <v>12. Programa de fortalecimiento sistema de gestión integrado</v>
          </cell>
        </row>
        <row r="13">
          <cell r="A13">
            <v>13</v>
          </cell>
          <cell r="D13" t="str">
            <v>13. Programa de fortalecimiento institucional</v>
          </cell>
        </row>
        <row r="14">
          <cell r="A14">
            <v>14</v>
          </cell>
          <cell r="D14" t="str">
            <v>14. Programa modernización de los sistemas de información actuales del Invima</v>
          </cell>
        </row>
        <row r="15">
          <cell r="A15">
            <v>15</v>
          </cell>
          <cell r="D15" t="str">
            <v>15. Programa de seguimiento e implementación a la estrategia de Gobierno en Línea</v>
          </cell>
        </row>
        <row r="16">
          <cell r="A16">
            <v>16</v>
          </cell>
          <cell r="D16" t="str">
            <v>16. Programa de mejoramiento de calidad de vida laboral</v>
          </cell>
        </row>
        <row r="17">
          <cell r="A17">
            <v>17</v>
          </cell>
          <cell r="D17" t="str">
            <v>17. Programa Efectividad técnica de los laboratorios Nacionales</v>
          </cell>
        </row>
        <row r="18">
          <cell r="A18">
            <v>18</v>
          </cell>
          <cell r="D18" t="str">
            <v>18. Programa Gestión de  la red  nacional contra la Ilegalidad y la Corrupción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6">
          <cell r="A26">
            <v>26</v>
          </cell>
        </row>
        <row r="27">
          <cell r="A27">
            <v>27</v>
          </cell>
        </row>
        <row r="28">
          <cell r="A28">
            <v>28</v>
          </cell>
        </row>
        <row r="29">
          <cell r="A29">
            <v>29</v>
          </cell>
        </row>
        <row r="30">
          <cell r="A30">
            <v>30</v>
          </cell>
        </row>
        <row r="31">
          <cell r="A31">
            <v>31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LISTA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F111"/>
  <sheetViews>
    <sheetView showGridLines="0" tabSelected="1" zoomScaleNormal="100" zoomScaleSheetLayoutView="100" workbookViewId="0">
      <selection activeCell="D10" sqref="D10"/>
    </sheetView>
  </sheetViews>
  <sheetFormatPr baseColWidth="10" defaultColWidth="11.453125" defaultRowHeight="12" x14ac:dyDescent="0.35"/>
  <cols>
    <col min="1" max="1" width="11.453125" style="1"/>
    <col min="2" max="2" width="16" style="39" customWidth="1"/>
    <col min="3" max="3" width="28.1796875" style="1" customWidth="1"/>
    <col min="4" max="4" width="17.453125" style="3" bestFit="1" customWidth="1"/>
    <col min="5" max="5" width="15" style="3" customWidth="1"/>
    <col min="6" max="6" width="15.26953125" style="3" customWidth="1"/>
    <col min="7" max="7" width="18.81640625" style="3" customWidth="1"/>
    <col min="8" max="8" width="16.453125" style="2" customWidth="1"/>
    <col min="9" max="9" width="18" style="2" customWidth="1"/>
    <col min="10" max="10" width="16.7265625" style="379" customWidth="1"/>
    <col min="11" max="12" width="12.453125" style="379" bestFit="1" customWidth="1"/>
    <col min="13" max="13" width="13.453125" style="379" bestFit="1" customWidth="1"/>
    <col min="14" max="14" width="12.54296875" style="379" bestFit="1" customWidth="1"/>
    <col min="15" max="16" width="11.453125" style="379"/>
    <col min="17" max="17" width="12.54296875" style="379" bestFit="1" customWidth="1"/>
    <col min="18" max="162" width="11.453125" style="2"/>
    <col min="163" max="16384" width="11.453125" style="1"/>
  </cols>
  <sheetData>
    <row r="1" spans="2:162" ht="22.5" customHeight="1" x14ac:dyDescent="0.35">
      <c r="B1" s="200"/>
      <c r="C1" s="162"/>
      <c r="D1" s="160"/>
      <c r="E1" s="201"/>
      <c r="F1" s="201"/>
      <c r="G1" s="201"/>
      <c r="H1" s="161"/>
      <c r="I1" s="161"/>
    </row>
    <row r="2" spans="2:162" ht="22.5" customHeight="1" x14ac:dyDescent="0.35">
      <c r="B2" s="200"/>
      <c r="C2" s="162"/>
      <c r="D2" s="160"/>
      <c r="E2" s="160"/>
      <c r="F2" s="160"/>
      <c r="G2" s="164"/>
      <c r="H2" s="161"/>
      <c r="I2" s="161"/>
    </row>
    <row r="3" spans="2:162" x14ac:dyDescent="0.35">
      <c r="B3" s="200"/>
      <c r="C3" s="162"/>
      <c r="D3" s="160"/>
      <c r="E3" s="160"/>
      <c r="F3" s="160"/>
      <c r="G3" s="160"/>
      <c r="H3" s="161"/>
      <c r="I3" s="161"/>
    </row>
    <row r="4" spans="2:162" x14ac:dyDescent="0.35">
      <c r="B4" s="200"/>
      <c r="C4" s="162"/>
      <c r="D4" s="160"/>
      <c r="E4" s="160"/>
      <c r="F4" s="160"/>
      <c r="G4" s="160"/>
      <c r="H4" s="161"/>
      <c r="I4" s="161"/>
      <c r="J4" s="380"/>
      <c r="K4" s="380"/>
      <c r="L4" s="380"/>
    </row>
    <row r="5" spans="2:162" ht="26" x14ac:dyDescent="0.35">
      <c r="B5" s="445" t="s">
        <v>0</v>
      </c>
      <c r="C5" s="445"/>
      <c r="D5" s="445"/>
      <c r="E5" s="445"/>
      <c r="F5" s="445"/>
      <c r="G5" s="445"/>
      <c r="H5" s="445"/>
      <c r="I5" s="445"/>
      <c r="J5" s="381"/>
    </row>
    <row r="6" spans="2:162" ht="18.5" x14ac:dyDescent="0.35">
      <c r="B6" s="202" t="s">
        <v>1</v>
      </c>
      <c r="C6" s="166"/>
      <c r="D6" s="167"/>
      <c r="E6" s="160"/>
      <c r="F6" s="160"/>
      <c r="G6" s="160"/>
      <c r="H6" s="161"/>
      <c r="I6" s="161"/>
      <c r="J6" s="380"/>
    </row>
    <row r="7" spans="2:162" ht="13" x14ac:dyDescent="0.35">
      <c r="B7" s="203" t="s">
        <v>2</v>
      </c>
      <c r="C7" s="166"/>
      <c r="D7" s="167"/>
      <c r="E7" s="160"/>
      <c r="F7" s="160"/>
      <c r="G7" s="160"/>
      <c r="H7" s="161"/>
      <c r="I7" s="161"/>
      <c r="J7" s="380"/>
    </row>
    <row r="8" spans="2:162" ht="13" x14ac:dyDescent="0.35">
      <c r="B8" s="203"/>
      <c r="C8" s="166"/>
      <c r="D8" s="167"/>
      <c r="E8" s="160"/>
      <c r="F8" s="160"/>
      <c r="G8" s="160"/>
      <c r="H8" s="161"/>
      <c r="I8" s="161"/>
      <c r="J8" s="380"/>
    </row>
    <row r="9" spans="2:162" ht="13" x14ac:dyDescent="0.35">
      <c r="B9" s="315" t="s">
        <v>3</v>
      </c>
      <c r="C9" s="204" t="s">
        <v>263</v>
      </c>
      <c r="D9" s="167"/>
      <c r="E9" s="160"/>
      <c r="F9" s="160"/>
      <c r="G9" s="160"/>
      <c r="H9" s="161"/>
      <c r="I9" s="161"/>
      <c r="J9" s="380"/>
    </row>
    <row r="10" spans="2:162" ht="13" x14ac:dyDescent="0.35">
      <c r="B10" s="315" t="s">
        <v>4</v>
      </c>
      <c r="C10" s="205">
        <v>36993</v>
      </c>
      <c r="D10" s="160"/>
      <c r="E10" s="160"/>
      <c r="F10" s="160"/>
      <c r="G10" s="457" t="s">
        <v>5</v>
      </c>
      <c r="H10" s="457"/>
      <c r="I10" s="168">
        <v>37519</v>
      </c>
      <c r="J10" s="380"/>
    </row>
    <row r="11" spans="2:162" ht="13" x14ac:dyDescent="0.35">
      <c r="B11" s="315" t="s">
        <v>6</v>
      </c>
      <c r="C11" s="205">
        <v>37358</v>
      </c>
      <c r="D11" s="160"/>
      <c r="E11" s="160"/>
      <c r="F11" s="160"/>
      <c r="G11" s="457" t="s">
        <v>7</v>
      </c>
      <c r="H11" s="457"/>
      <c r="I11" s="169" t="s">
        <v>8</v>
      </c>
      <c r="J11" s="380"/>
    </row>
    <row r="12" spans="2:162" x14ac:dyDescent="0.35">
      <c r="B12" s="206"/>
      <c r="C12" s="166"/>
      <c r="D12" s="167"/>
      <c r="E12" s="160"/>
      <c r="F12" s="160"/>
      <c r="G12" s="160"/>
      <c r="H12" s="161"/>
      <c r="I12" s="161"/>
      <c r="J12" s="380"/>
    </row>
    <row r="13" spans="2:162" x14ac:dyDescent="0.35">
      <c r="B13" s="206"/>
      <c r="C13" s="166"/>
      <c r="D13" s="167"/>
      <c r="E13" s="160"/>
      <c r="F13" s="160"/>
      <c r="G13" s="160"/>
      <c r="H13" s="161"/>
      <c r="I13" s="161"/>
      <c r="J13" s="380"/>
    </row>
    <row r="14" spans="2:162" ht="15.5" x14ac:dyDescent="0.35">
      <c r="B14" s="446" t="s">
        <v>9</v>
      </c>
      <c r="C14" s="446"/>
      <c r="D14" s="446"/>
      <c r="E14" s="446"/>
      <c r="F14" s="446"/>
      <c r="G14" s="446"/>
      <c r="H14" s="446"/>
      <c r="I14" s="446"/>
      <c r="J14" s="382"/>
    </row>
    <row r="15" spans="2:162" ht="12.5" thickBot="1" x14ac:dyDescent="0.4">
      <c r="B15" s="207"/>
      <c r="C15" s="162"/>
      <c r="D15" s="160"/>
      <c r="E15" s="160"/>
      <c r="F15" s="160"/>
      <c r="G15" s="160"/>
      <c r="H15" s="161"/>
      <c r="I15" s="161"/>
      <c r="J15" s="380"/>
    </row>
    <row r="16" spans="2:162" s="19" customFormat="1" ht="10.5" customHeight="1" x14ac:dyDescent="0.35">
      <c r="B16" s="464" t="s">
        <v>10</v>
      </c>
      <c r="C16" s="465"/>
      <c r="D16" s="458" t="s">
        <v>11</v>
      </c>
      <c r="E16" s="459"/>
      <c r="F16" s="460"/>
      <c r="G16" s="461" t="s">
        <v>12</v>
      </c>
      <c r="H16" s="462"/>
      <c r="I16" s="463"/>
      <c r="J16" s="383"/>
      <c r="K16" s="384"/>
      <c r="L16" s="384"/>
      <c r="M16" s="384"/>
      <c r="N16" s="384"/>
      <c r="O16" s="384"/>
      <c r="P16" s="384"/>
      <c r="Q16" s="384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</row>
    <row r="17" spans="2:161" s="29" customFormat="1" ht="38.25" customHeight="1" thickBot="1" x14ac:dyDescent="0.4">
      <c r="B17" s="240" t="s">
        <v>13</v>
      </c>
      <c r="C17" s="241" t="s">
        <v>14</v>
      </c>
      <c r="D17" s="242" t="s">
        <v>15</v>
      </c>
      <c r="E17" s="242" t="s">
        <v>16</v>
      </c>
      <c r="F17" s="242" t="s">
        <v>17</v>
      </c>
      <c r="G17" s="242" t="s">
        <v>15</v>
      </c>
      <c r="H17" s="242" t="s">
        <v>16</v>
      </c>
      <c r="I17" s="243" t="s">
        <v>17</v>
      </c>
      <c r="J17" s="385"/>
      <c r="K17" s="386"/>
      <c r="L17" s="386"/>
      <c r="M17" s="386"/>
      <c r="N17" s="386"/>
      <c r="O17" s="386"/>
      <c r="P17" s="386"/>
      <c r="Q17" s="386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</row>
    <row r="18" spans="2:161" s="18" customFormat="1" ht="13" x14ac:dyDescent="0.35">
      <c r="B18" s="234">
        <v>1</v>
      </c>
      <c r="C18" s="235" t="s">
        <v>18</v>
      </c>
      <c r="D18" s="236">
        <v>100</v>
      </c>
      <c r="E18" s="237">
        <v>300</v>
      </c>
      <c r="F18" s="237">
        <v>500</v>
      </c>
      <c r="G18" s="300">
        <v>700</v>
      </c>
      <c r="H18" s="238">
        <v>800</v>
      </c>
      <c r="I18" s="239">
        <v>900</v>
      </c>
      <c r="J18" s="387"/>
      <c r="K18" s="388"/>
      <c r="L18" s="388"/>
      <c r="M18" s="389"/>
      <c r="N18" s="384"/>
      <c r="O18" s="384"/>
      <c r="P18" s="384"/>
      <c r="Q18" s="384"/>
    </row>
    <row r="19" spans="2:161" s="18" customFormat="1" ht="13" x14ac:dyDescent="0.35">
      <c r="B19" s="165">
        <v>2</v>
      </c>
      <c r="C19" s="20" t="s">
        <v>19</v>
      </c>
      <c r="D19" s="12">
        <v>200</v>
      </c>
      <c r="E19" s="24">
        <v>400</v>
      </c>
      <c r="F19" s="24">
        <v>600</v>
      </c>
      <c r="G19" s="232">
        <f>+EXTENSIONISTAS!Z17</f>
        <v>0</v>
      </c>
      <c r="H19" s="232">
        <f>+EXTENSIONISTAS!AA17</f>
        <v>0</v>
      </c>
      <c r="I19" s="233">
        <f>+G19+H19</f>
        <v>0</v>
      </c>
      <c r="J19" s="387"/>
      <c r="K19" s="389"/>
      <c r="L19" s="389"/>
      <c r="M19" s="384"/>
      <c r="N19" s="384"/>
      <c r="O19" s="384"/>
      <c r="P19" s="384"/>
      <c r="Q19" s="384"/>
    </row>
    <row r="20" spans="2:161" s="21" customFormat="1" ht="13.5" thickBot="1" x14ac:dyDescent="0.4">
      <c r="B20" s="208" t="s">
        <v>20</v>
      </c>
      <c r="C20" s="209"/>
      <c r="D20" s="210">
        <f>+D18+D19</f>
        <v>300</v>
      </c>
      <c r="E20" s="210">
        <f>+E18+E19</f>
        <v>700</v>
      </c>
      <c r="F20" s="210">
        <f>+F18+F19</f>
        <v>1100</v>
      </c>
      <c r="G20" s="299">
        <f>SUM(G18:G19)</f>
        <v>700</v>
      </c>
      <c r="H20" s="210">
        <f>SUM(H18:H19)</f>
        <v>800</v>
      </c>
      <c r="I20" s="211">
        <f>SUM(I18:I19)</f>
        <v>900</v>
      </c>
      <c r="J20" s="390"/>
      <c r="K20" s="391"/>
      <c r="L20" s="391"/>
      <c r="M20" s="391"/>
      <c r="N20" s="391"/>
      <c r="O20" s="391"/>
      <c r="P20" s="391"/>
      <c r="Q20" s="391"/>
    </row>
    <row r="21" spans="2:161" s="2" customFormat="1" ht="15" customHeight="1" x14ac:dyDescent="0.35">
      <c r="B21" s="260"/>
      <c r="C21" s="159"/>
      <c r="D21" s="159"/>
      <c r="E21" s="159"/>
      <c r="F21" s="159"/>
      <c r="G21" s="331">
        <f>+G20/D20</f>
        <v>2.3333333333333335</v>
      </c>
      <c r="H21" s="331">
        <f t="shared" ref="H21:I21" si="0">+H20/E20</f>
        <v>1.1428571428571428</v>
      </c>
      <c r="I21" s="331">
        <f t="shared" si="0"/>
        <v>0.81818181818181823</v>
      </c>
      <c r="J21" s="379"/>
      <c r="K21" s="379"/>
      <c r="L21" s="379"/>
      <c r="M21" s="379"/>
      <c r="N21" s="379"/>
      <c r="O21" s="379"/>
      <c r="P21" s="379"/>
      <c r="Q21" s="379"/>
    </row>
    <row r="22" spans="2:161" ht="13" x14ac:dyDescent="0.35">
      <c r="B22" s="453" t="s">
        <v>21</v>
      </c>
      <c r="C22" s="453"/>
      <c r="D22" s="453"/>
      <c r="E22" s="453"/>
      <c r="F22" s="453"/>
      <c r="G22" s="453"/>
      <c r="H22" s="453"/>
      <c r="I22" s="453"/>
      <c r="J22" s="380"/>
    </row>
    <row r="23" spans="2:161" ht="13.5" thickBot="1" x14ac:dyDescent="0.4">
      <c r="B23" s="203"/>
      <c r="C23" s="261"/>
      <c r="D23" s="261"/>
      <c r="E23" s="159"/>
      <c r="F23" s="159"/>
      <c r="G23" s="159"/>
      <c r="H23" s="159"/>
      <c r="I23" s="159"/>
      <c r="J23" s="380"/>
    </row>
    <row r="24" spans="2:161" s="2" customFormat="1" ht="54.75" customHeight="1" thickBot="1" x14ac:dyDescent="0.4">
      <c r="B24" s="244" t="s">
        <v>13</v>
      </c>
      <c r="C24" s="245" t="s">
        <v>14</v>
      </c>
      <c r="D24" s="245" t="s">
        <v>22</v>
      </c>
      <c r="E24" s="246" t="s">
        <v>23</v>
      </c>
      <c r="F24" s="246" t="s">
        <v>24</v>
      </c>
      <c r="G24" s="246" t="s">
        <v>25</v>
      </c>
      <c r="H24" s="246" t="s">
        <v>26</v>
      </c>
      <c r="I24" s="247" t="s">
        <v>27</v>
      </c>
      <c r="J24" s="379"/>
      <c r="K24" s="338"/>
      <c r="L24" s="338"/>
      <c r="M24" s="338"/>
      <c r="N24" s="338"/>
      <c r="O24" s="338"/>
      <c r="P24" s="338"/>
      <c r="Q24" s="338"/>
      <c r="R24" s="338"/>
      <c r="S24" s="338"/>
    </row>
    <row r="25" spans="2:161" s="2" customFormat="1" ht="15" customHeight="1" x14ac:dyDescent="0.35">
      <c r="B25" s="447">
        <v>1</v>
      </c>
      <c r="C25" s="450" t="s">
        <v>18</v>
      </c>
      <c r="D25" s="252">
        <v>43556</v>
      </c>
      <c r="E25" s="253">
        <v>0</v>
      </c>
      <c r="F25" s="262">
        <v>0</v>
      </c>
      <c r="G25" s="262"/>
      <c r="H25" s="264">
        <v>16</v>
      </c>
      <c r="I25" s="263">
        <v>0</v>
      </c>
      <c r="J25" s="379"/>
      <c r="K25" s="339"/>
      <c r="L25" s="340" t="s">
        <v>179</v>
      </c>
      <c r="M25" s="340" t="s">
        <v>180</v>
      </c>
      <c r="N25" s="340" t="s">
        <v>183</v>
      </c>
      <c r="O25" s="340" t="s">
        <v>181</v>
      </c>
      <c r="P25" s="340" t="s">
        <v>182</v>
      </c>
      <c r="Q25" s="340" t="s">
        <v>183</v>
      </c>
      <c r="R25" s="338"/>
      <c r="S25" s="338"/>
    </row>
    <row r="26" spans="2:161" s="2" customFormat="1" ht="15" customHeight="1" x14ac:dyDescent="0.35">
      <c r="B26" s="448"/>
      <c r="C26" s="451"/>
      <c r="D26" s="250">
        <v>43586</v>
      </c>
      <c r="E26" s="12">
        <v>1</v>
      </c>
      <c r="F26" s="264">
        <v>12</v>
      </c>
      <c r="G26" s="12">
        <f>+E26-F26</f>
        <v>-11</v>
      </c>
      <c r="H26" s="264">
        <v>17</v>
      </c>
      <c r="I26" s="254">
        <f>+$E$18-H26</f>
        <v>283</v>
      </c>
      <c r="J26" s="379"/>
      <c r="K26" s="341">
        <v>43556</v>
      </c>
      <c r="L26" s="227">
        <f>SUMIFS(GESTORES!$L$25:$L$30,GESTORES!$B$25:$B$30,K26)</f>
        <v>0</v>
      </c>
      <c r="M26" s="339">
        <v>0</v>
      </c>
      <c r="N26" s="342">
        <f>+M26+L26</f>
        <v>0</v>
      </c>
      <c r="O26" s="227">
        <f>SUMIFS(GESTORES!$M$25:$M$31,GESTORES!$B$25:$B$31,K26)</f>
        <v>0</v>
      </c>
      <c r="P26" s="227">
        <f>SUMIFS('GASTOS ADTIVOS'!$K$52:$K$54,'GASTOS ADTIVOS'!$F$52:$F$54,K26)</f>
        <v>0</v>
      </c>
      <c r="Q26" s="343">
        <f>+P26+O26</f>
        <v>0</v>
      </c>
      <c r="R26" s="338"/>
      <c r="S26" s="338"/>
    </row>
    <row r="27" spans="2:161" s="2" customFormat="1" ht="15" customHeight="1" x14ac:dyDescent="0.35">
      <c r="B27" s="448"/>
      <c r="C27" s="451"/>
      <c r="D27" s="250">
        <v>43617</v>
      </c>
      <c r="E27" s="12">
        <v>2</v>
      </c>
      <c r="F27" s="264">
        <v>13</v>
      </c>
      <c r="G27" s="12">
        <f>+E27-F27</f>
        <v>-11</v>
      </c>
      <c r="H27" s="264">
        <v>18</v>
      </c>
      <c r="I27" s="254">
        <f>+I26-H27</f>
        <v>265</v>
      </c>
      <c r="J27" s="379"/>
      <c r="K27" s="341">
        <v>43586</v>
      </c>
      <c r="L27" s="227">
        <f>SUMIFS(GESTORES!$L$25:$L$30,GESTORES!$B$25:$B$30,K27)</f>
        <v>13100</v>
      </c>
      <c r="M27" s="339">
        <v>0</v>
      </c>
      <c r="N27" s="342">
        <f>+M27+L27</f>
        <v>13100</v>
      </c>
      <c r="O27" s="227">
        <f>SUMIFS(GESTORES!$M$25:$M$31,GESTORES!$B$25:$B$31,K27)</f>
        <v>13100</v>
      </c>
      <c r="P27" s="227">
        <f>SUMIFS('GASTOS ADTIVOS'!$K$52:$K$54,'GASTOS ADTIVOS'!$F$52:$F$54,K27)</f>
        <v>800</v>
      </c>
      <c r="Q27" s="343">
        <f>+P27+O27</f>
        <v>13900</v>
      </c>
      <c r="R27" s="338"/>
      <c r="S27" s="338"/>
    </row>
    <row r="28" spans="2:161" s="2" customFormat="1" ht="15" customHeight="1" x14ac:dyDescent="0.35">
      <c r="B28" s="448"/>
      <c r="C28" s="451"/>
      <c r="D28" s="250">
        <v>43647</v>
      </c>
      <c r="E28" s="12">
        <v>3</v>
      </c>
      <c r="F28" s="264">
        <v>14</v>
      </c>
      <c r="G28" s="12">
        <f t="shared" ref="G28:G37" si="1">+E28-F28</f>
        <v>-11</v>
      </c>
      <c r="H28" s="264">
        <v>19</v>
      </c>
      <c r="I28" s="254">
        <f t="shared" ref="I28:I37" si="2">+I27-H28</f>
        <v>246</v>
      </c>
      <c r="J28" s="379"/>
      <c r="K28" s="341">
        <v>43617</v>
      </c>
      <c r="L28" s="227">
        <f>SUMIFS(GESTORES!$L$25:$L$30,GESTORES!$B$25:$B$30,K28)</f>
        <v>4200</v>
      </c>
      <c r="M28" s="227">
        <f>SUMIF('GASTOS ADTIVOS'!F12:F31,K28,'GASTOS ADTIVOS'!$K$12:$K$35)</f>
        <v>74391.48</v>
      </c>
      <c r="N28" s="342">
        <f>+M28+L28</f>
        <v>78591.48</v>
      </c>
      <c r="O28" s="227">
        <f ca="1">SUMIF(GESTORES!$B$25:$B$52,K28,GESTORES!$M$25:$M$50)</f>
        <v>4200</v>
      </c>
      <c r="P28" s="227">
        <f>SUMIFS('GASTOS ADTIVOS'!$K$52:$K$54,'GASTOS ADTIVOS'!$F$52:$F$54,K28)</f>
        <v>1889</v>
      </c>
      <c r="Q28" s="343">
        <f ca="1">+P28+O28</f>
        <v>6089</v>
      </c>
      <c r="R28" s="338"/>
      <c r="S28" s="338"/>
    </row>
    <row r="29" spans="2:161" s="2" customFormat="1" ht="15" customHeight="1" x14ac:dyDescent="0.35">
      <c r="B29" s="448"/>
      <c r="C29" s="451"/>
      <c r="D29" s="250">
        <v>43678</v>
      </c>
      <c r="E29" s="12">
        <v>4</v>
      </c>
      <c r="F29" s="264">
        <v>15</v>
      </c>
      <c r="G29" s="12">
        <f t="shared" si="1"/>
        <v>-11</v>
      </c>
      <c r="H29" s="264">
        <v>20</v>
      </c>
      <c r="I29" s="254">
        <f>+I28-H29</f>
        <v>226</v>
      </c>
      <c r="J29" s="379"/>
      <c r="K29" s="341">
        <v>43647</v>
      </c>
      <c r="L29" s="227">
        <f>SUMIFS(GESTORES!$L$25:$L$30,GESTORES!$B$25:$B$30,K29)</f>
        <v>0</v>
      </c>
      <c r="M29" s="227">
        <f>SUMIF('GASTOS ADTIVOS'!$F$12:$F$41,K29,'GASTOS ADTIVOS'!$K$12:$K$41)</f>
        <v>104938.11</v>
      </c>
      <c r="N29" s="342">
        <f>+M29+L29</f>
        <v>104938.11</v>
      </c>
      <c r="O29" s="227">
        <f ca="1">SUMIF(GESTORES!$B$25:$B$52,K29,GESTORES!$M$25:$M$50)</f>
        <v>0</v>
      </c>
      <c r="P29" s="227">
        <f>SUMIFS('GASTOS ADTIVOS'!$K$52:$K$54,'GASTOS ADTIVOS'!$F$52:$F$54,K29)</f>
        <v>0</v>
      </c>
      <c r="Q29" s="343">
        <f ca="1">+P29+O29</f>
        <v>0</v>
      </c>
      <c r="R29" s="338"/>
      <c r="S29" s="338"/>
    </row>
    <row r="30" spans="2:161" s="2" customFormat="1" ht="15" customHeight="1" x14ac:dyDescent="0.35">
      <c r="B30" s="448"/>
      <c r="C30" s="451"/>
      <c r="D30" s="250">
        <v>43709</v>
      </c>
      <c r="E30" s="12">
        <v>5</v>
      </c>
      <c r="F30" s="264">
        <f ca="1">SUMIF(GESTORES!B28:$K$30,D30,GESTORES!L28:$L$30)+SUMIF('GASTOS ADTIVOS'!$F$12:$K$41,D30,'GASTOS ADTIVOS'!$K$12:$K$41)</f>
        <v>0</v>
      </c>
      <c r="G30" s="12">
        <f t="shared" ca="1" si="1"/>
        <v>5</v>
      </c>
      <c r="H30" s="264">
        <f>SUMIF(GESTORES!$B$25:$B$41,D30,GESTORES!$M$25:$M$52)+SUMIF('GASTOS ADTIVOS'!$F$52:$F$54,D30,'GASTOS ADTIVOS'!$K$52:$K$54)</f>
        <v>0</v>
      </c>
      <c r="I30" s="254">
        <f t="shared" si="2"/>
        <v>226</v>
      </c>
      <c r="J30" s="379"/>
      <c r="K30" s="341">
        <v>43678</v>
      </c>
      <c r="L30" s="227">
        <f>SUMIFS(GESTORES!$L$25:$L$30,GESTORES!$B$25:$B$30,K30)</f>
        <v>0</v>
      </c>
      <c r="M30" s="227">
        <f>SUMIF('GASTOS ADTIVOS'!$F$12:$F$41,K30,'GASTOS ADTIVOS'!$K$12:$K$41)</f>
        <v>0</v>
      </c>
      <c r="N30" s="342">
        <f>+M30+L30</f>
        <v>0</v>
      </c>
      <c r="O30" s="227">
        <f ca="1">SUMIF(GESTORES!$B$25:$B$52,K30,GESTORES!$M$25:$M$50)</f>
        <v>0</v>
      </c>
      <c r="P30" s="227">
        <f>SUMIFS('GASTOS ADTIVOS'!$K$52:$K$54,'GASTOS ADTIVOS'!$F$52:$F$54,K30)</f>
        <v>0</v>
      </c>
      <c r="Q30" s="343">
        <f ca="1">+P30+O30</f>
        <v>0</v>
      </c>
      <c r="R30" s="338"/>
      <c r="S30" s="338"/>
    </row>
    <row r="31" spans="2:161" s="2" customFormat="1" ht="15" customHeight="1" x14ac:dyDescent="0.35">
      <c r="B31" s="448"/>
      <c r="C31" s="451"/>
      <c r="D31" s="250">
        <v>43739</v>
      </c>
      <c r="E31" s="12">
        <v>6</v>
      </c>
      <c r="F31" s="264">
        <f ca="1">SUMIF(GESTORES!B29:$K$30,D31,GESTORES!L29:$L$30)+SUMIF('GASTOS ADTIVOS'!$F$12:$K$41,D31,'GASTOS ADTIVOS'!$K$12:$K$41)</f>
        <v>0</v>
      </c>
      <c r="G31" s="12">
        <f t="shared" ca="1" si="1"/>
        <v>6</v>
      </c>
      <c r="H31" s="264">
        <f>SUMIF(GESTORES!$B$25:$B$41,D31,GESTORES!$M$25:$M$52)+SUMIF('GASTOS ADTIVOS'!$F$52:$F$54,D31,'GASTOS ADTIVOS'!$K$52:$K$54)</f>
        <v>0</v>
      </c>
      <c r="I31" s="254">
        <f t="shared" si="2"/>
        <v>226</v>
      </c>
      <c r="J31" s="379"/>
      <c r="K31" s="341">
        <v>43709</v>
      </c>
      <c r="L31" s="227">
        <f>SUMIFS(GESTORES!$L$25:$L$30,GESTORES!$B$25:$B$30,K31)</f>
        <v>0</v>
      </c>
      <c r="M31" s="227">
        <f>SUMIF('GASTOS ADTIVOS'!$F$12:$F$41,K31,'GASTOS ADTIVOS'!$K$12:$K$41)</f>
        <v>0</v>
      </c>
      <c r="N31" s="342">
        <f t="shared" ref="N31:N33" si="3">+M31+L31</f>
        <v>0</v>
      </c>
      <c r="O31" s="227">
        <f ca="1">SUMIF(GESTORES!$B$25:$B$52,K31,GESTORES!$M$25:$M$50)</f>
        <v>0</v>
      </c>
      <c r="P31" s="227">
        <f>SUMIFS('GASTOS ADTIVOS'!$K$52:$K$54,'GASTOS ADTIVOS'!$F$52:$F$54,K31)</f>
        <v>0</v>
      </c>
      <c r="Q31" s="343">
        <f t="shared" ref="Q31:Q33" ca="1" si="4">+P31+O31</f>
        <v>0</v>
      </c>
      <c r="R31" s="338"/>
      <c r="S31" s="338"/>
    </row>
    <row r="32" spans="2:161" s="2" customFormat="1" ht="15" customHeight="1" x14ac:dyDescent="0.35">
      <c r="B32" s="448"/>
      <c r="C32" s="451"/>
      <c r="D32" s="250">
        <v>43770</v>
      </c>
      <c r="E32" s="12">
        <v>7</v>
      </c>
      <c r="F32" s="264">
        <f ca="1">SUMIF(GESTORES!B30:$K$30,D32,GESTORES!L30:$L$30)+SUMIF('GASTOS ADTIVOS'!$F$12:$K$41,D32,'GASTOS ADTIVOS'!$K$12:$K$41)</f>
        <v>0</v>
      </c>
      <c r="G32" s="12">
        <f t="shared" ca="1" si="1"/>
        <v>7</v>
      </c>
      <c r="H32" s="264">
        <f>SUMIF(GESTORES!$B$25:$B$41,D32,GESTORES!$M$25:$M$52)+SUMIF('GASTOS ADTIVOS'!$F$52:$F$54,D32,'GASTOS ADTIVOS'!$K$52:$K$54)</f>
        <v>0</v>
      </c>
      <c r="I32" s="254">
        <f t="shared" si="2"/>
        <v>226</v>
      </c>
      <c r="J32" s="392"/>
      <c r="K32" s="341">
        <v>43739</v>
      </c>
      <c r="L32" s="227">
        <f>SUMIFS(GESTORES!$L$25:$L$30,GESTORES!$B$25:$B$30,K32)</f>
        <v>0</v>
      </c>
      <c r="M32" s="227">
        <f>SUMIF('GASTOS ADTIVOS'!$F$12:$F$41,K32,'GASTOS ADTIVOS'!$K$12:$K$41)</f>
        <v>0</v>
      </c>
      <c r="N32" s="342">
        <f t="shared" si="3"/>
        <v>0</v>
      </c>
      <c r="O32" s="227">
        <f ca="1">SUMIF(GESTORES!$B$25:$B$52,K32,GESTORES!$M$25:$M$50)</f>
        <v>0</v>
      </c>
      <c r="P32" s="227">
        <f>SUMIFS('GASTOS ADTIVOS'!$K$52:$K$54,'GASTOS ADTIVOS'!$F$52:$F$54,K32)</f>
        <v>0</v>
      </c>
      <c r="Q32" s="343">
        <f t="shared" ca="1" si="4"/>
        <v>0</v>
      </c>
      <c r="R32" s="338"/>
      <c r="S32" s="338"/>
    </row>
    <row r="33" spans="2:19" s="2" customFormat="1" ht="15" customHeight="1" x14ac:dyDescent="0.35">
      <c r="B33" s="448"/>
      <c r="C33" s="451"/>
      <c r="D33" s="250">
        <v>43800</v>
      </c>
      <c r="E33" s="12">
        <v>8</v>
      </c>
      <c r="F33" s="264" t="e">
        <f ca="1">SUMIF(GESTORES!#REF!,D33,GESTORES!#REF!)+SUMIF('GASTOS ADTIVOS'!$F$12:$K$41,D33,'GASTOS ADTIVOS'!$K$12:$K$41)</f>
        <v>#REF!</v>
      </c>
      <c r="G33" s="12" t="e">
        <f t="shared" ca="1" si="1"/>
        <v>#REF!</v>
      </c>
      <c r="H33" s="264">
        <f>SUMIF(GESTORES!$B$25:$B$41,D33,GESTORES!$M$25:$M$52)+SUMIF('GASTOS ADTIVOS'!$F$52:$F$54,D33,'GASTOS ADTIVOS'!$K$52:$K$54)</f>
        <v>0</v>
      </c>
      <c r="I33" s="254">
        <f t="shared" si="2"/>
        <v>226</v>
      </c>
      <c r="J33" s="379"/>
      <c r="K33" s="341">
        <v>43770</v>
      </c>
      <c r="L33" s="227">
        <f>SUMIFS(GESTORES!$L$25:$L$30,GESTORES!$B$25:$B$30,K33)</f>
        <v>0</v>
      </c>
      <c r="M33" s="227">
        <f>SUMIF('GASTOS ADTIVOS'!$F$12:$F$41,K33,'GASTOS ADTIVOS'!$K$12:$K$41)</f>
        <v>0</v>
      </c>
      <c r="N33" s="342">
        <f t="shared" si="3"/>
        <v>0</v>
      </c>
      <c r="O33" s="227">
        <f ca="1">SUMIF(GESTORES!$B$25:$B$52,K33,GESTORES!$M$25:$M$50)</f>
        <v>0</v>
      </c>
      <c r="P33" s="227">
        <f>SUMIFS('GASTOS ADTIVOS'!$K$52:$K$54,'GASTOS ADTIVOS'!$F$52:$F$54,K33)</f>
        <v>0</v>
      </c>
      <c r="Q33" s="343">
        <f t="shared" ca="1" si="4"/>
        <v>0</v>
      </c>
      <c r="R33" s="338"/>
      <c r="S33" s="338"/>
    </row>
    <row r="34" spans="2:19" s="2" customFormat="1" ht="15" customHeight="1" x14ac:dyDescent="0.35">
      <c r="B34" s="448"/>
      <c r="C34" s="451"/>
      <c r="D34" s="250">
        <v>43831</v>
      </c>
      <c r="E34" s="12">
        <v>9</v>
      </c>
      <c r="F34" s="264" t="e">
        <f ca="1">SUMIF(GESTORES!#REF!,D34,GESTORES!#REF!)+SUMIF('GASTOS ADTIVOS'!$F$12:$K$41,D34,'GASTOS ADTIVOS'!$K$12:$K$41)</f>
        <v>#REF!</v>
      </c>
      <c r="G34" s="12" t="e">
        <f t="shared" ca="1" si="1"/>
        <v>#REF!</v>
      </c>
      <c r="H34" s="264">
        <f>SUMIF(GESTORES!$B$25:$B$41,D34,GESTORES!$M$25:$M$52)+SUMIF('GASTOS ADTIVOS'!$F$52:$F$54,D34,'GASTOS ADTIVOS'!$K$52:$K$54)</f>
        <v>0</v>
      </c>
      <c r="I34" s="254">
        <f t="shared" si="2"/>
        <v>226</v>
      </c>
      <c r="J34" s="379"/>
      <c r="K34" s="341">
        <v>43800</v>
      </c>
      <c r="L34" s="227">
        <f>SUMIFS(GESTORES!$L$25:$L$30,GESTORES!$B$25:$B$30,K34)</f>
        <v>0</v>
      </c>
      <c r="M34" s="227">
        <f>SUMIF('GASTOS ADTIVOS'!$F$12:$F$41,K34,'GASTOS ADTIVOS'!$K$12:$K$41)</f>
        <v>0</v>
      </c>
      <c r="N34" s="342">
        <f t="shared" ref="N34:N37" si="5">+M34+L34</f>
        <v>0</v>
      </c>
      <c r="O34" s="227">
        <f ca="1">SUMIF(GESTORES!$B$25:$B$52,K34,GESTORES!$M$25:$M$50)</f>
        <v>0</v>
      </c>
      <c r="P34" s="227">
        <f>SUMIFS('GASTOS ADTIVOS'!$K$52:$K$54,'GASTOS ADTIVOS'!$F$52:$F$54,K34)</f>
        <v>0</v>
      </c>
      <c r="Q34" s="343">
        <f t="shared" ref="Q34:Q37" ca="1" si="6">+P34+O34</f>
        <v>0</v>
      </c>
      <c r="R34" s="338"/>
      <c r="S34" s="338"/>
    </row>
    <row r="35" spans="2:19" s="2" customFormat="1" ht="15" customHeight="1" x14ac:dyDescent="0.35">
      <c r="B35" s="448"/>
      <c r="C35" s="451"/>
      <c r="D35" s="250">
        <v>43862</v>
      </c>
      <c r="E35" s="12">
        <v>10</v>
      </c>
      <c r="F35" s="264" t="e">
        <f ca="1">SUMIF(GESTORES!#REF!,D35,GESTORES!#REF!)+SUMIF('GASTOS ADTIVOS'!$F$12:$K$41,D35,'GASTOS ADTIVOS'!$K$12:$K$41)</f>
        <v>#REF!</v>
      </c>
      <c r="G35" s="12" t="e">
        <f t="shared" ca="1" si="1"/>
        <v>#REF!</v>
      </c>
      <c r="H35" s="264">
        <f>SUMIF(GESTORES!$B$25:$B$41,D35,GESTORES!$M$25:$M$52)+SUMIF('GASTOS ADTIVOS'!$F$52:$F$54,D35,'GASTOS ADTIVOS'!$K$52:$K$54)</f>
        <v>0</v>
      </c>
      <c r="I35" s="254">
        <f t="shared" si="2"/>
        <v>226</v>
      </c>
      <c r="J35" s="379"/>
      <c r="K35" s="341">
        <v>43831</v>
      </c>
      <c r="L35" s="227">
        <f>SUMIFS(GESTORES!$L$25:$L$30,GESTORES!$B$25:$B$30,K35)</f>
        <v>0</v>
      </c>
      <c r="M35" s="227">
        <f>SUMIF('GASTOS ADTIVOS'!$F$12:$F$41,K35,'GASTOS ADTIVOS'!$K$12:$K$41)</f>
        <v>0</v>
      </c>
      <c r="N35" s="342">
        <f t="shared" si="5"/>
        <v>0</v>
      </c>
      <c r="O35" s="227">
        <f ca="1">SUMIF(GESTORES!$B$25:$B$52,K35,GESTORES!$M$25:$M$50)</f>
        <v>0</v>
      </c>
      <c r="P35" s="227">
        <f>SUMIFS('GASTOS ADTIVOS'!$K$52:$K$54,'GASTOS ADTIVOS'!$F$52:$F$54,K35)</f>
        <v>0</v>
      </c>
      <c r="Q35" s="343">
        <f t="shared" ca="1" si="6"/>
        <v>0</v>
      </c>
      <c r="R35" s="338"/>
      <c r="S35" s="338"/>
    </row>
    <row r="36" spans="2:19" s="2" customFormat="1" ht="15" customHeight="1" x14ac:dyDescent="0.35">
      <c r="B36" s="448"/>
      <c r="C36" s="451"/>
      <c r="D36" s="250">
        <v>43891</v>
      </c>
      <c r="E36" s="12">
        <v>11</v>
      </c>
      <c r="F36" s="264" t="e">
        <f ca="1">SUMIF(GESTORES!#REF!,D36,GESTORES!#REF!)+SUMIF('GASTOS ADTIVOS'!$F$12:$K$41,D36,'GASTOS ADTIVOS'!$K$12:$K$41)</f>
        <v>#REF!</v>
      </c>
      <c r="G36" s="12" t="e">
        <f t="shared" ca="1" si="1"/>
        <v>#REF!</v>
      </c>
      <c r="H36" s="264">
        <f>SUMIF(GESTORES!$B$25:$B$41,D36,GESTORES!$M$25:$M$52)+SUMIF('GASTOS ADTIVOS'!$F$52:$F$54,D36,'GASTOS ADTIVOS'!$K$52:$K$54)</f>
        <v>0</v>
      </c>
      <c r="I36" s="254">
        <f t="shared" si="2"/>
        <v>226</v>
      </c>
      <c r="J36" s="379"/>
      <c r="K36" s="341">
        <v>43862</v>
      </c>
      <c r="L36" s="227">
        <f>SUMIFS(GESTORES!$L$25:$L$30,GESTORES!$B$25:$B$30,K36)</f>
        <v>0</v>
      </c>
      <c r="M36" s="227">
        <f>SUMIF('GASTOS ADTIVOS'!$F$12:$F$41,K36,'GASTOS ADTIVOS'!$K$12:$K$41)</f>
        <v>0</v>
      </c>
      <c r="N36" s="342">
        <f t="shared" si="5"/>
        <v>0</v>
      </c>
      <c r="O36" s="227">
        <f ca="1">SUMIF(GESTORES!$B$25:$B$52,K36,GESTORES!$M$25:$M$50)</f>
        <v>0</v>
      </c>
      <c r="P36" s="227">
        <f>SUMIFS('GASTOS ADTIVOS'!$K$52:$K$54,'GASTOS ADTIVOS'!$F$52:$F$54,K36)</f>
        <v>0</v>
      </c>
      <c r="Q36" s="343">
        <f t="shared" ca="1" si="6"/>
        <v>0</v>
      </c>
      <c r="R36" s="338"/>
      <c r="S36" s="338"/>
    </row>
    <row r="37" spans="2:19" s="2" customFormat="1" ht="15" customHeight="1" thickBot="1" x14ac:dyDescent="0.4">
      <c r="B37" s="449"/>
      <c r="C37" s="452"/>
      <c r="D37" s="255">
        <v>43922</v>
      </c>
      <c r="E37" s="256"/>
      <c r="F37" s="264" t="e">
        <f ca="1">SUMIF(GESTORES!#REF!,D37,GESTORES!#REF!)+SUMIF('GASTOS ADTIVOS'!$F$12:$K$41,D37,'GASTOS ADTIVOS'!$K$12:$K$41)</f>
        <v>#REF!</v>
      </c>
      <c r="G37" s="12" t="e">
        <f t="shared" ca="1" si="1"/>
        <v>#REF!</v>
      </c>
      <c r="H37" s="264">
        <f>SUMIF(GESTORES!$B$25:$B$41,D37,GESTORES!$M$25:$M$52)+SUMIF('GASTOS ADTIVOS'!$F$52:$F$54,D37,'GASTOS ADTIVOS'!$K$52:$K$54)</f>
        <v>0</v>
      </c>
      <c r="I37" s="257">
        <f t="shared" si="2"/>
        <v>226</v>
      </c>
      <c r="J37" s="379"/>
      <c r="K37" s="341">
        <v>43891</v>
      </c>
      <c r="L37" s="227">
        <f>SUMIFS(GESTORES!$L$25:$L$30,GESTORES!$B$25:$B$30,K37)</f>
        <v>0</v>
      </c>
      <c r="M37" s="227">
        <f>SUMIF('GASTOS ADTIVOS'!$F$12:$F$41,K37,'GASTOS ADTIVOS'!$K$12:$K$41)</f>
        <v>0</v>
      </c>
      <c r="N37" s="342">
        <f t="shared" si="5"/>
        <v>0</v>
      </c>
      <c r="O37" s="227">
        <f ca="1">SUMIF(GESTORES!$B$25:$B$52,K37,GESTORES!$M$25:$M$50)</f>
        <v>0</v>
      </c>
      <c r="P37" s="227">
        <f>SUMIFS('GASTOS ADTIVOS'!$K$52:$K$54,'GASTOS ADTIVOS'!$F$52:$F$54,K37)</f>
        <v>0</v>
      </c>
      <c r="Q37" s="343">
        <f t="shared" ca="1" si="6"/>
        <v>0</v>
      </c>
    </row>
    <row r="38" spans="2:19" s="2" customFormat="1" ht="15" customHeight="1" thickBot="1" x14ac:dyDescent="0.4">
      <c r="B38" s="40" t="s">
        <v>28</v>
      </c>
      <c r="C38" s="27"/>
      <c r="D38" s="27"/>
      <c r="E38" s="258">
        <f>SUM(E26:E37)</f>
        <v>66</v>
      </c>
      <c r="F38" s="258" t="e">
        <f ca="1">SUM(F25:F37)</f>
        <v>#REF!</v>
      </c>
      <c r="G38" s="258" t="e">
        <f ca="1">+E38-F38</f>
        <v>#REF!</v>
      </c>
      <c r="H38" s="258">
        <f>SUM(H25:H37)</f>
        <v>90</v>
      </c>
      <c r="I38" s="251"/>
      <c r="J38" s="392"/>
      <c r="K38" s="393"/>
      <c r="L38" s="338"/>
      <c r="M38" s="338"/>
      <c r="N38" s="344">
        <f>SUM(N26:N33)</f>
        <v>196629.59</v>
      </c>
      <c r="O38" s="339"/>
      <c r="P38" s="339"/>
      <c r="Q38" s="344">
        <f ca="1">SUM(Q26:Q33)</f>
        <v>19989</v>
      </c>
    </row>
    <row r="39" spans="2:19" s="2" customFormat="1" ht="15" customHeight="1" thickBot="1" x14ac:dyDescent="0.4">
      <c r="B39" s="18"/>
      <c r="C39" s="18"/>
      <c r="D39" s="18"/>
      <c r="E39" s="18"/>
      <c r="F39" s="397" t="e">
        <f ca="1">+G20-F38</f>
        <v>#REF!</v>
      </c>
      <c r="G39" s="398"/>
      <c r="H39" s="397">
        <f>+H20-H38</f>
        <v>710</v>
      </c>
      <c r="I39" s="18"/>
      <c r="J39" s="379"/>
      <c r="K39" s="338"/>
      <c r="L39" s="338"/>
      <c r="M39" s="338"/>
      <c r="N39" s="338"/>
      <c r="O39" s="338"/>
      <c r="P39" s="338"/>
      <c r="Q39" s="338"/>
    </row>
    <row r="40" spans="2:19" s="2" customFormat="1" ht="39.5" thickBot="1" x14ac:dyDescent="0.4">
      <c r="B40" s="244" t="s">
        <v>13</v>
      </c>
      <c r="C40" s="245" t="s">
        <v>14</v>
      </c>
      <c r="D40" s="246" t="s">
        <v>29</v>
      </c>
      <c r="E40" s="246" t="s">
        <v>24</v>
      </c>
      <c r="F40" s="246" t="s">
        <v>25</v>
      </c>
      <c r="G40" s="246" t="s">
        <v>30</v>
      </c>
      <c r="H40" s="246" t="s">
        <v>31</v>
      </c>
      <c r="I40" s="247" t="s">
        <v>32</v>
      </c>
      <c r="J40" s="379"/>
      <c r="K40" s="338"/>
      <c r="L40" s="338"/>
      <c r="M40" s="338"/>
      <c r="N40" s="338"/>
      <c r="O40" s="338"/>
      <c r="P40" s="338"/>
      <c r="Q40" s="338"/>
    </row>
    <row r="41" spans="2:19" s="2" customFormat="1" ht="15" customHeight="1" thickBot="1" x14ac:dyDescent="0.4">
      <c r="B41" s="316">
        <v>2</v>
      </c>
      <c r="C41" s="248" t="s">
        <v>19</v>
      </c>
      <c r="D41" s="249">
        <v>1001</v>
      </c>
      <c r="E41" s="249">
        <f>+EXTENSIONISTAS!Z17</f>
        <v>0</v>
      </c>
      <c r="F41" s="237">
        <f>+$D$19-E41</f>
        <v>200</v>
      </c>
      <c r="G41" s="33">
        <v>1002</v>
      </c>
      <c r="H41" s="33">
        <f>+EXTENSIONISTAS!AA17</f>
        <v>0</v>
      </c>
      <c r="I41" s="407">
        <f>+E19-H41</f>
        <v>400</v>
      </c>
      <c r="J41" s="379"/>
      <c r="K41" s="379"/>
      <c r="L41" s="379"/>
      <c r="M41" s="379"/>
      <c r="N41" s="379"/>
      <c r="O41" s="379"/>
      <c r="P41" s="379"/>
      <c r="Q41" s="379"/>
    </row>
    <row r="42" spans="2:19" s="2" customFormat="1" ht="15" customHeight="1" thickBot="1" x14ac:dyDescent="0.4">
      <c r="B42" s="40" t="s">
        <v>33</v>
      </c>
      <c r="C42" s="27"/>
      <c r="D42" s="155">
        <f>SUM(D41)</f>
        <v>1001</v>
      </c>
      <c r="E42" s="30">
        <f>SUM(E41)</f>
        <v>0</v>
      </c>
      <c r="F42" s="30">
        <f>+$D$19-D42-E42</f>
        <v>-801</v>
      </c>
      <c r="G42" s="30">
        <f>SUM(G41)</f>
        <v>1002</v>
      </c>
      <c r="H42" s="30">
        <f>SUM(H41)</f>
        <v>0</v>
      </c>
      <c r="I42" s="231">
        <f>+$E$19-H42-G42</f>
        <v>-602</v>
      </c>
      <c r="J42" s="379"/>
      <c r="K42" s="379"/>
      <c r="L42" s="379"/>
      <c r="M42" s="379"/>
      <c r="N42" s="379"/>
      <c r="O42" s="379"/>
      <c r="P42" s="379"/>
      <c r="Q42" s="379"/>
    </row>
    <row r="43" spans="2:19" s="2" customFormat="1" ht="15" customHeight="1" x14ac:dyDescent="0.35">
      <c r="B43" s="260"/>
      <c r="C43" s="159"/>
      <c r="D43" s="159"/>
      <c r="E43" s="159"/>
      <c r="F43" s="159"/>
      <c r="G43" s="159"/>
      <c r="H43" s="159"/>
      <c r="I43" s="18"/>
      <c r="J43" s="379"/>
      <c r="K43" s="379"/>
      <c r="L43" s="379"/>
      <c r="M43" s="379"/>
      <c r="N43" s="379"/>
      <c r="O43" s="379"/>
      <c r="P43" s="379"/>
      <c r="Q43" s="379"/>
    </row>
    <row r="44" spans="2:19" ht="13" x14ac:dyDescent="0.35">
      <c r="B44" s="453" t="s">
        <v>34</v>
      </c>
      <c r="C44" s="453"/>
      <c r="D44" s="453"/>
      <c r="E44" s="453"/>
      <c r="F44" s="453"/>
      <c r="G44" s="453"/>
      <c r="H44" s="453"/>
      <c r="I44" s="453"/>
      <c r="J44" s="380"/>
    </row>
    <row r="45" spans="2:19" ht="13.5" thickBot="1" x14ac:dyDescent="0.4">
      <c r="B45" s="203"/>
      <c r="C45" s="261"/>
      <c r="D45" s="261"/>
      <c r="E45" s="159"/>
      <c r="F45" s="159"/>
      <c r="G45" s="159"/>
      <c r="H45" s="159"/>
      <c r="I45" s="159"/>
      <c r="J45" s="380"/>
    </row>
    <row r="46" spans="2:19" s="2" customFormat="1" ht="57" customHeight="1" thickBot="1" x14ac:dyDescent="0.4">
      <c r="B46" s="163" t="s">
        <v>35</v>
      </c>
      <c r="C46" s="163" t="s">
        <v>36</v>
      </c>
      <c r="D46" s="454" t="s">
        <v>37</v>
      </c>
      <c r="E46" s="455"/>
      <c r="F46" s="456"/>
      <c r="G46" s="454" t="s">
        <v>38</v>
      </c>
      <c r="H46" s="455"/>
      <c r="I46" s="456"/>
      <c r="J46" s="379"/>
      <c r="K46" s="379"/>
      <c r="L46" s="379"/>
      <c r="M46" s="379"/>
      <c r="N46" s="379"/>
      <c r="O46" s="379"/>
      <c r="P46" s="379"/>
      <c r="Q46" s="379"/>
    </row>
    <row r="47" spans="2:19" s="2" customFormat="1" ht="36" customHeight="1" thickBot="1" x14ac:dyDescent="0.4">
      <c r="B47" s="399" t="s">
        <v>39</v>
      </c>
      <c r="C47" s="401">
        <v>0.5</v>
      </c>
      <c r="D47" s="402" t="s">
        <v>40</v>
      </c>
      <c r="E47" s="402" t="s">
        <v>41</v>
      </c>
      <c r="F47" s="402" t="s">
        <v>42</v>
      </c>
      <c r="G47" s="402" t="s">
        <v>40</v>
      </c>
      <c r="H47" s="402" t="s">
        <v>41</v>
      </c>
      <c r="I47" s="403" t="s">
        <v>42</v>
      </c>
      <c r="J47" s="379"/>
      <c r="K47" s="379"/>
      <c r="L47" s="379"/>
      <c r="M47" s="379"/>
      <c r="N47" s="379"/>
      <c r="O47" s="379"/>
      <c r="P47" s="379"/>
      <c r="Q47" s="379"/>
    </row>
    <row r="48" spans="2:19" s="2" customFormat="1" ht="15" customHeight="1" thickBot="1" x14ac:dyDescent="0.4">
      <c r="B48" s="400">
        <v>1500</v>
      </c>
      <c r="C48" s="404">
        <v>2000</v>
      </c>
      <c r="D48" s="404">
        <v>3000</v>
      </c>
      <c r="E48" s="404">
        <v>4000</v>
      </c>
      <c r="F48" s="405">
        <f>175*30%</f>
        <v>52.5</v>
      </c>
      <c r="G48" s="404">
        <v>5000</v>
      </c>
      <c r="H48" s="404">
        <f>+(C48+D48)*80%</f>
        <v>4000</v>
      </c>
      <c r="I48" s="406">
        <f>175*60%</f>
        <v>105</v>
      </c>
      <c r="J48" s="379"/>
      <c r="K48" s="379"/>
      <c r="L48" s="379"/>
      <c r="M48" s="379"/>
      <c r="N48" s="379"/>
      <c r="O48" s="379"/>
      <c r="P48" s="379"/>
      <c r="Q48" s="379"/>
    </row>
    <row r="49" spans="2:17" s="2" customFormat="1" ht="15" customHeight="1" x14ac:dyDescent="0.35">
      <c r="B49" s="39"/>
      <c r="D49" s="3"/>
      <c r="E49" s="3"/>
      <c r="F49" s="3"/>
      <c r="G49" s="3"/>
      <c r="J49" s="379"/>
      <c r="K49" s="379"/>
      <c r="L49" s="379"/>
      <c r="M49" s="379"/>
      <c r="N49" s="379"/>
      <c r="O49" s="379"/>
      <c r="P49" s="379"/>
      <c r="Q49" s="379"/>
    </row>
    <row r="50" spans="2:17" s="2" customFormat="1" ht="15" customHeight="1" x14ac:dyDescent="0.35">
      <c r="B50" s="39"/>
      <c r="D50" s="3"/>
      <c r="E50" s="3"/>
      <c r="F50" s="3"/>
      <c r="G50" s="3"/>
      <c r="J50" s="379"/>
      <c r="K50" s="379"/>
      <c r="L50" s="379"/>
      <c r="M50" s="379"/>
      <c r="N50" s="379"/>
      <c r="O50" s="379"/>
      <c r="P50" s="379"/>
      <c r="Q50" s="379"/>
    </row>
    <row r="51" spans="2:17" s="2" customFormat="1" ht="15" customHeight="1" x14ac:dyDescent="0.35">
      <c r="B51" s="39"/>
      <c r="D51" s="3"/>
      <c r="E51" s="3"/>
      <c r="F51" s="3"/>
      <c r="G51" s="3"/>
      <c r="J51" s="379"/>
      <c r="K51" s="379"/>
      <c r="L51" s="379"/>
      <c r="M51" s="379"/>
      <c r="N51" s="379"/>
      <c r="O51" s="379"/>
      <c r="P51" s="379"/>
      <c r="Q51" s="379"/>
    </row>
    <row r="52" spans="2:17" s="2" customFormat="1" ht="15" customHeight="1" x14ac:dyDescent="0.35">
      <c r="B52" s="39"/>
      <c r="D52" s="3"/>
      <c r="E52" s="3"/>
      <c r="F52" s="3"/>
      <c r="G52" s="3"/>
      <c r="J52" s="379"/>
      <c r="K52" s="379"/>
      <c r="L52" s="379"/>
      <c r="M52" s="379"/>
      <c r="N52" s="379"/>
      <c r="O52" s="379"/>
      <c r="P52" s="379"/>
      <c r="Q52" s="379"/>
    </row>
    <row r="53" spans="2:17" s="2" customFormat="1" ht="15" customHeight="1" x14ac:dyDescent="0.35">
      <c r="B53" s="39"/>
      <c r="D53" s="3"/>
      <c r="E53" s="3"/>
      <c r="F53" s="3"/>
      <c r="G53" s="3"/>
      <c r="J53" s="379"/>
      <c r="K53" s="379"/>
      <c r="L53" s="379"/>
      <c r="M53" s="379"/>
      <c r="N53" s="379"/>
      <c r="O53" s="379"/>
      <c r="P53" s="379"/>
      <c r="Q53" s="379"/>
    </row>
    <row r="54" spans="2:17" s="2" customFormat="1" ht="15" customHeight="1" x14ac:dyDescent="0.35">
      <c r="B54" s="39"/>
      <c r="D54" s="3"/>
      <c r="E54" s="3"/>
      <c r="F54" s="3"/>
      <c r="G54" s="3"/>
      <c r="J54" s="379"/>
      <c r="K54" s="379"/>
      <c r="L54" s="379"/>
      <c r="M54" s="379"/>
      <c r="N54" s="379"/>
      <c r="O54" s="379"/>
      <c r="P54" s="379"/>
      <c r="Q54" s="379"/>
    </row>
    <row r="55" spans="2:17" s="2" customFormat="1" ht="15" customHeight="1" x14ac:dyDescent="0.35">
      <c r="B55" s="39"/>
      <c r="D55" s="3"/>
      <c r="E55" s="3"/>
      <c r="F55" s="3"/>
      <c r="G55" s="3"/>
      <c r="J55" s="379"/>
      <c r="K55" s="379"/>
      <c r="L55" s="379"/>
      <c r="M55" s="379"/>
      <c r="N55" s="379"/>
      <c r="O55" s="379"/>
      <c r="P55" s="379"/>
      <c r="Q55" s="379"/>
    </row>
    <row r="56" spans="2:17" s="2" customFormat="1" ht="15" customHeight="1" x14ac:dyDescent="0.35">
      <c r="B56" s="39"/>
      <c r="D56" s="3"/>
      <c r="E56" s="3"/>
      <c r="F56" s="3"/>
      <c r="G56" s="3"/>
      <c r="J56" s="379"/>
      <c r="K56" s="379"/>
      <c r="L56" s="379"/>
      <c r="M56" s="379"/>
      <c r="N56" s="379"/>
      <c r="O56" s="379"/>
      <c r="P56" s="379"/>
      <c r="Q56" s="379"/>
    </row>
    <row r="57" spans="2:17" s="2" customFormat="1" ht="15" customHeight="1" x14ac:dyDescent="0.35">
      <c r="B57" s="39"/>
      <c r="D57" s="3"/>
      <c r="E57" s="3"/>
      <c r="F57" s="3"/>
      <c r="G57" s="3"/>
      <c r="J57" s="379"/>
      <c r="K57" s="379"/>
      <c r="L57" s="379"/>
      <c r="M57" s="379"/>
      <c r="N57" s="379"/>
      <c r="O57" s="379"/>
      <c r="P57" s="379"/>
      <c r="Q57" s="379"/>
    </row>
    <row r="58" spans="2:17" s="2" customFormat="1" ht="15" customHeight="1" x14ac:dyDescent="0.35">
      <c r="B58" s="39"/>
      <c r="D58" s="3"/>
      <c r="E58" s="3"/>
      <c r="F58" s="3"/>
      <c r="G58" s="3"/>
      <c r="J58" s="379"/>
      <c r="K58" s="379"/>
      <c r="L58" s="379"/>
      <c r="M58" s="379"/>
      <c r="N58" s="379"/>
      <c r="O58" s="379"/>
      <c r="P58" s="379"/>
      <c r="Q58" s="379"/>
    </row>
    <row r="59" spans="2:17" s="2" customFormat="1" ht="15" customHeight="1" x14ac:dyDescent="0.35">
      <c r="B59" s="39"/>
      <c r="D59" s="3"/>
      <c r="E59" s="3"/>
      <c r="F59" s="3"/>
      <c r="G59" s="3"/>
      <c r="J59" s="379"/>
      <c r="K59" s="379"/>
      <c r="L59" s="379"/>
      <c r="M59" s="379"/>
      <c r="N59" s="379"/>
      <c r="O59" s="379"/>
      <c r="P59" s="379"/>
      <c r="Q59" s="379"/>
    </row>
    <row r="60" spans="2:17" s="2" customFormat="1" x14ac:dyDescent="0.35">
      <c r="B60" s="39"/>
      <c r="D60" s="3"/>
      <c r="E60" s="3"/>
      <c r="F60" s="3"/>
      <c r="G60" s="3"/>
      <c r="J60" s="379"/>
      <c r="K60" s="379"/>
      <c r="L60" s="379"/>
      <c r="M60" s="379"/>
      <c r="N60" s="379"/>
      <c r="O60" s="379"/>
      <c r="P60" s="379"/>
      <c r="Q60" s="379"/>
    </row>
    <row r="61" spans="2:17" s="2" customFormat="1" x14ac:dyDescent="0.35">
      <c r="B61" s="39"/>
      <c r="D61" s="3"/>
      <c r="E61" s="3"/>
      <c r="F61" s="3"/>
      <c r="G61" s="3"/>
      <c r="J61" s="379"/>
      <c r="K61" s="379"/>
      <c r="L61" s="379"/>
      <c r="M61" s="379"/>
      <c r="N61" s="379"/>
      <c r="O61" s="379"/>
      <c r="P61" s="379"/>
      <c r="Q61" s="379"/>
    </row>
    <row r="62" spans="2:17" s="2" customFormat="1" x14ac:dyDescent="0.35">
      <c r="B62" s="39"/>
      <c r="D62" s="3"/>
      <c r="E62" s="3"/>
      <c r="F62" s="3"/>
      <c r="G62" s="3"/>
      <c r="J62" s="379"/>
      <c r="K62" s="379"/>
      <c r="L62" s="379"/>
      <c r="M62" s="379"/>
      <c r="N62" s="379"/>
      <c r="O62" s="379"/>
      <c r="P62" s="379"/>
      <c r="Q62" s="379"/>
    </row>
    <row r="63" spans="2:17" s="2" customFormat="1" x14ac:dyDescent="0.35">
      <c r="B63" s="39"/>
      <c r="D63" s="3"/>
      <c r="E63" s="3"/>
      <c r="F63" s="3"/>
      <c r="G63" s="3"/>
      <c r="J63" s="379"/>
      <c r="K63" s="379"/>
      <c r="L63" s="379"/>
      <c r="M63" s="379"/>
      <c r="N63" s="379"/>
      <c r="O63" s="379"/>
      <c r="P63" s="379"/>
      <c r="Q63" s="379"/>
    </row>
    <row r="64" spans="2:17" s="2" customFormat="1" x14ac:dyDescent="0.35">
      <c r="B64" s="39"/>
      <c r="D64" s="3"/>
      <c r="E64" s="3"/>
      <c r="F64" s="3"/>
      <c r="G64" s="3"/>
      <c r="J64" s="379"/>
      <c r="K64" s="379"/>
      <c r="L64" s="379"/>
      <c r="M64" s="379"/>
      <c r="N64" s="379"/>
      <c r="O64" s="379"/>
      <c r="P64" s="379"/>
      <c r="Q64" s="379"/>
    </row>
    <row r="65" spans="2:17" s="2" customFormat="1" x14ac:dyDescent="0.35">
      <c r="B65" s="39"/>
      <c r="D65" s="3"/>
      <c r="E65" s="3"/>
      <c r="F65" s="3"/>
      <c r="G65" s="3"/>
      <c r="J65" s="379"/>
      <c r="K65" s="379"/>
      <c r="L65" s="379"/>
      <c r="M65" s="379"/>
      <c r="N65" s="379"/>
      <c r="O65" s="379"/>
      <c r="P65" s="379"/>
      <c r="Q65" s="379"/>
    </row>
    <row r="66" spans="2:17" s="2" customFormat="1" x14ac:dyDescent="0.35">
      <c r="B66" s="39"/>
      <c r="D66" s="3"/>
      <c r="E66" s="3"/>
      <c r="F66" s="3"/>
      <c r="G66" s="3"/>
      <c r="J66" s="379"/>
      <c r="K66" s="379"/>
      <c r="L66" s="379"/>
      <c r="M66" s="379"/>
      <c r="N66" s="379"/>
      <c r="O66" s="379"/>
      <c r="P66" s="379"/>
      <c r="Q66" s="379"/>
    </row>
    <row r="67" spans="2:17" s="2" customFormat="1" x14ac:dyDescent="0.35">
      <c r="B67" s="39"/>
      <c r="D67" s="3"/>
      <c r="E67" s="3"/>
      <c r="F67" s="3"/>
      <c r="G67" s="3"/>
      <c r="J67" s="379"/>
      <c r="K67" s="379"/>
      <c r="L67" s="379"/>
      <c r="M67" s="379"/>
      <c r="N67" s="379"/>
      <c r="O67" s="379"/>
      <c r="P67" s="379"/>
      <c r="Q67" s="379"/>
    </row>
    <row r="68" spans="2:17" s="2" customFormat="1" x14ac:dyDescent="0.35">
      <c r="B68" s="39"/>
      <c r="D68" s="3"/>
      <c r="E68" s="3"/>
      <c r="F68" s="3"/>
      <c r="G68" s="3"/>
      <c r="J68" s="379"/>
      <c r="K68" s="379"/>
      <c r="L68" s="379"/>
      <c r="M68" s="379"/>
      <c r="N68" s="379"/>
      <c r="O68" s="379"/>
      <c r="P68" s="379"/>
      <c r="Q68" s="379"/>
    </row>
    <row r="69" spans="2:17" s="2" customFormat="1" x14ac:dyDescent="0.35">
      <c r="B69" s="39"/>
      <c r="D69" s="3"/>
      <c r="E69" s="3"/>
      <c r="F69" s="3"/>
      <c r="G69" s="3"/>
      <c r="J69" s="379"/>
      <c r="K69" s="379"/>
      <c r="L69" s="379"/>
      <c r="M69" s="379"/>
      <c r="N69" s="379"/>
      <c r="O69" s="379"/>
      <c r="P69" s="379"/>
      <c r="Q69" s="379"/>
    </row>
    <row r="70" spans="2:17" s="2" customFormat="1" x14ac:dyDescent="0.35">
      <c r="B70" s="39"/>
      <c r="D70" s="3"/>
      <c r="E70" s="3"/>
      <c r="F70" s="3"/>
      <c r="G70" s="3"/>
      <c r="J70" s="379"/>
      <c r="K70" s="379"/>
      <c r="L70" s="379"/>
      <c r="M70" s="379"/>
      <c r="N70" s="379"/>
      <c r="O70" s="379"/>
      <c r="P70" s="379"/>
      <c r="Q70" s="379"/>
    </row>
    <row r="71" spans="2:17" s="2" customFormat="1" x14ac:dyDescent="0.35">
      <c r="B71" s="39"/>
      <c r="D71" s="3"/>
      <c r="E71" s="3"/>
      <c r="F71" s="3"/>
      <c r="G71" s="3"/>
      <c r="J71" s="379"/>
      <c r="K71" s="379"/>
      <c r="L71" s="379"/>
      <c r="M71" s="379"/>
      <c r="N71" s="379"/>
      <c r="O71" s="379"/>
      <c r="P71" s="379"/>
      <c r="Q71" s="379"/>
    </row>
    <row r="72" spans="2:17" s="2" customFormat="1" x14ac:dyDescent="0.35">
      <c r="B72" s="39"/>
      <c r="D72" s="3"/>
      <c r="E72" s="3"/>
      <c r="F72" s="3"/>
      <c r="G72" s="3"/>
      <c r="J72" s="379"/>
      <c r="K72" s="379"/>
      <c r="L72" s="379"/>
      <c r="M72" s="379"/>
      <c r="N72" s="379"/>
      <c r="O72" s="379"/>
      <c r="P72" s="379"/>
      <c r="Q72" s="379"/>
    </row>
    <row r="73" spans="2:17" s="2" customFormat="1" x14ac:dyDescent="0.35">
      <c r="B73" s="39"/>
      <c r="D73" s="3"/>
      <c r="E73" s="3"/>
      <c r="F73" s="3"/>
      <c r="G73" s="3"/>
      <c r="J73" s="379"/>
      <c r="K73" s="379"/>
      <c r="L73" s="379"/>
      <c r="M73" s="379"/>
      <c r="N73" s="379"/>
      <c r="O73" s="379"/>
      <c r="P73" s="379"/>
      <c r="Q73" s="379"/>
    </row>
    <row r="74" spans="2:17" s="2" customFormat="1" x14ac:dyDescent="0.35">
      <c r="B74" s="39"/>
      <c r="D74" s="3"/>
      <c r="E74" s="3"/>
      <c r="F74" s="3"/>
      <c r="G74" s="3"/>
      <c r="J74" s="379"/>
      <c r="K74" s="379"/>
      <c r="L74" s="379"/>
      <c r="M74" s="379"/>
      <c r="N74" s="379"/>
      <c r="O74" s="379"/>
      <c r="P74" s="379"/>
      <c r="Q74" s="379"/>
    </row>
    <row r="75" spans="2:17" s="2" customFormat="1" x14ac:dyDescent="0.35">
      <c r="B75" s="39"/>
      <c r="D75" s="3"/>
      <c r="E75" s="3"/>
      <c r="F75" s="3"/>
      <c r="G75" s="3"/>
      <c r="J75" s="379"/>
      <c r="K75" s="379"/>
      <c r="L75" s="379"/>
      <c r="M75" s="379"/>
      <c r="N75" s="379"/>
      <c r="O75" s="379"/>
      <c r="P75" s="379"/>
      <c r="Q75" s="379"/>
    </row>
    <row r="76" spans="2:17" s="2" customFormat="1" x14ac:dyDescent="0.35">
      <c r="B76" s="39"/>
      <c r="D76" s="3"/>
      <c r="E76" s="3"/>
      <c r="F76" s="3"/>
      <c r="G76" s="3"/>
      <c r="J76" s="379"/>
      <c r="K76" s="379"/>
      <c r="L76" s="379"/>
      <c r="M76" s="379"/>
      <c r="N76" s="379"/>
      <c r="O76" s="379"/>
      <c r="P76" s="379"/>
      <c r="Q76" s="379"/>
    </row>
    <row r="77" spans="2:17" s="2" customFormat="1" x14ac:dyDescent="0.35">
      <c r="B77" s="39"/>
      <c r="D77" s="3"/>
      <c r="E77" s="3"/>
      <c r="F77" s="3"/>
      <c r="G77" s="3"/>
      <c r="J77" s="379"/>
      <c r="K77" s="379"/>
      <c r="L77" s="379"/>
      <c r="M77" s="379"/>
      <c r="N77" s="379"/>
      <c r="O77" s="379"/>
      <c r="P77" s="379"/>
      <c r="Q77" s="379"/>
    </row>
    <row r="78" spans="2:17" s="2" customFormat="1" x14ac:dyDescent="0.35">
      <c r="B78" s="39"/>
      <c r="D78" s="3"/>
      <c r="E78" s="3"/>
      <c r="F78" s="3"/>
      <c r="G78" s="3"/>
      <c r="J78" s="379"/>
      <c r="K78" s="379"/>
      <c r="L78" s="379"/>
      <c r="M78" s="379"/>
      <c r="N78" s="379"/>
      <c r="O78" s="379"/>
      <c r="P78" s="379"/>
      <c r="Q78" s="379"/>
    </row>
    <row r="79" spans="2:17" s="2" customFormat="1" x14ac:dyDescent="0.35">
      <c r="B79" s="39"/>
      <c r="D79" s="3"/>
      <c r="E79" s="3"/>
      <c r="F79" s="3"/>
      <c r="G79" s="3"/>
      <c r="J79" s="379"/>
      <c r="K79" s="379"/>
      <c r="L79" s="379"/>
      <c r="M79" s="379"/>
      <c r="N79" s="379"/>
      <c r="O79" s="379"/>
      <c r="P79" s="379"/>
      <c r="Q79" s="379"/>
    </row>
    <row r="80" spans="2:17" s="2" customFormat="1" x14ac:dyDescent="0.35">
      <c r="B80" s="39"/>
      <c r="D80" s="3"/>
      <c r="E80" s="3"/>
      <c r="F80" s="3"/>
      <c r="G80" s="3"/>
      <c r="J80" s="379"/>
      <c r="K80" s="379"/>
      <c r="L80" s="379"/>
      <c r="M80" s="379"/>
      <c r="N80" s="379"/>
      <c r="O80" s="379"/>
      <c r="P80" s="379"/>
      <c r="Q80" s="379"/>
    </row>
    <row r="81" spans="2:17" s="2" customFormat="1" x14ac:dyDescent="0.35">
      <c r="B81" s="39"/>
      <c r="D81" s="3"/>
      <c r="E81" s="3"/>
      <c r="F81" s="3"/>
      <c r="G81" s="3"/>
      <c r="J81" s="379"/>
      <c r="K81" s="379"/>
      <c r="L81" s="379"/>
      <c r="M81" s="379"/>
      <c r="N81" s="379"/>
      <c r="O81" s="379"/>
      <c r="P81" s="379"/>
      <c r="Q81" s="379"/>
    </row>
    <row r="82" spans="2:17" s="2" customFormat="1" x14ac:dyDescent="0.35">
      <c r="B82" s="39"/>
      <c r="D82" s="3"/>
      <c r="E82" s="3"/>
      <c r="F82" s="3"/>
      <c r="G82" s="3"/>
      <c r="J82" s="379"/>
      <c r="K82" s="379"/>
      <c r="L82" s="379"/>
      <c r="M82" s="379"/>
      <c r="N82" s="379"/>
      <c r="O82" s="379"/>
      <c r="P82" s="379"/>
      <c r="Q82" s="379"/>
    </row>
    <row r="83" spans="2:17" s="2" customFormat="1" x14ac:dyDescent="0.35">
      <c r="B83" s="39"/>
      <c r="D83" s="3"/>
      <c r="E83" s="3"/>
      <c r="F83" s="3"/>
      <c r="G83" s="3"/>
      <c r="J83" s="379"/>
      <c r="K83" s="379"/>
      <c r="L83" s="379"/>
      <c r="M83" s="379"/>
      <c r="N83" s="379"/>
      <c r="O83" s="379"/>
      <c r="P83" s="379"/>
      <c r="Q83" s="379"/>
    </row>
    <row r="84" spans="2:17" s="2" customFormat="1" x14ac:dyDescent="0.35">
      <c r="B84" s="39"/>
      <c r="D84" s="3"/>
      <c r="E84" s="3"/>
      <c r="F84" s="3"/>
      <c r="G84" s="3"/>
      <c r="J84" s="379"/>
      <c r="K84" s="379"/>
      <c r="L84" s="379"/>
      <c r="M84" s="379"/>
      <c r="N84" s="379"/>
      <c r="O84" s="379"/>
      <c r="P84" s="379"/>
      <c r="Q84" s="379"/>
    </row>
    <row r="85" spans="2:17" s="2" customFormat="1" x14ac:dyDescent="0.35">
      <c r="B85" s="39"/>
      <c r="D85" s="3"/>
      <c r="E85" s="3"/>
      <c r="F85" s="3"/>
      <c r="G85" s="3"/>
      <c r="J85" s="379"/>
      <c r="K85" s="379"/>
      <c r="L85" s="379"/>
      <c r="M85" s="379"/>
      <c r="N85" s="379"/>
      <c r="O85" s="379"/>
      <c r="P85" s="379"/>
      <c r="Q85" s="379"/>
    </row>
    <row r="86" spans="2:17" s="2" customFormat="1" x14ac:dyDescent="0.35">
      <c r="B86" s="39"/>
      <c r="D86" s="3"/>
      <c r="E86" s="3"/>
      <c r="F86" s="3"/>
      <c r="G86" s="3"/>
      <c r="J86" s="379"/>
      <c r="K86" s="379"/>
      <c r="L86" s="379"/>
      <c r="M86" s="379"/>
      <c r="N86" s="379"/>
      <c r="O86" s="379"/>
      <c r="P86" s="379"/>
      <c r="Q86" s="379"/>
    </row>
    <row r="87" spans="2:17" s="2" customFormat="1" x14ac:dyDescent="0.35">
      <c r="B87" s="39"/>
      <c r="D87" s="3"/>
      <c r="E87" s="3"/>
      <c r="F87" s="3"/>
      <c r="G87" s="3"/>
      <c r="J87" s="379"/>
      <c r="K87" s="379"/>
      <c r="L87" s="379"/>
      <c r="M87" s="379"/>
      <c r="N87" s="379"/>
      <c r="O87" s="379"/>
      <c r="P87" s="379"/>
      <c r="Q87" s="379"/>
    </row>
    <row r="88" spans="2:17" s="2" customFormat="1" x14ac:dyDescent="0.35">
      <c r="B88" s="39"/>
      <c r="D88" s="3"/>
      <c r="E88" s="3"/>
      <c r="F88" s="3"/>
      <c r="G88" s="3"/>
      <c r="J88" s="379"/>
      <c r="K88" s="379"/>
      <c r="L88" s="379"/>
      <c r="M88" s="379"/>
      <c r="N88" s="379"/>
      <c r="O88" s="379"/>
      <c r="P88" s="379"/>
      <c r="Q88" s="379"/>
    </row>
    <row r="89" spans="2:17" s="2" customFormat="1" x14ac:dyDescent="0.35">
      <c r="B89" s="39"/>
      <c r="D89" s="3"/>
      <c r="E89" s="3"/>
      <c r="F89" s="3"/>
      <c r="G89" s="3"/>
      <c r="J89" s="379"/>
      <c r="K89" s="379"/>
      <c r="L89" s="379"/>
      <c r="M89" s="379"/>
      <c r="N89" s="379"/>
      <c r="O89" s="379"/>
      <c r="P89" s="379"/>
      <c r="Q89" s="379"/>
    </row>
    <row r="90" spans="2:17" s="2" customFormat="1" x14ac:dyDescent="0.35">
      <c r="B90" s="39"/>
      <c r="D90" s="3"/>
      <c r="E90" s="3"/>
      <c r="F90" s="3"/>
      <c r="G90" s="3"/>
      <c r="J90" s="379"/>
      <c r="K90" s="379"/>
      <c r="L90" s="379"/>
      <c r="M90" s="379"/>
      <c r="N90" s="379"/>
      <c r="O90" s="379"/>
      <c r="P90" s="379"/>
      <c r="Q90" s="379"/>
    </row>
    <row r="91" spans="2:17" s="2" customFormat="1" x14ac:dyDescent="0.35">
      <c r="B91" s="39"/>
      <c r="D91" s="3"/>
      <c r="E91" s="3"/>
      <c r="F91" s="3"/>
      <c r="G91" s="3"/>
      <c r="J91" s="379"/>
      <c r="K91" s="379"/>
      <c r="L91" s="379"/>
      <c r="M91" s="379"/>
      <c r="N91" s="379"/>
      <c r="O91" s="379"/>
      <c r="P91" s="379"/>
      <c r="Q91" s="379"/>
    </row>
    <row r="92" spans="2:17" s="2" customFormat="1" x14ac:dyDescent="0.35">
      <c r="B92" s="39"/>
      <c r="D92" s="3"/>
      <c r="E92" s="3"/>
      <c r="F92" s="3"/>
      <c r="G92" s="3"/>
      <c r="J92" s="379"/>
      <c r="K92" s="379"/>
      <c r="L92" s="379"/>
      <c r="M92" s="379"/>
      <c r="N92" s="379"/>
      <c r="O92" s="379"/>
      <c r="P92" s="379"/>
      <c r="Q92" s="379"/>
    </row>
    <row r="93" spans="2:17" s="2" customFormat="1" x14ac:dyDescent="0.35">
      <c r="B93" s="39"/>
      <c r="D93" s="3"/>
      <c r="E93" s="3"/>
      <c r="F93" s="3"/>
      <c r="G93" s="3"/>
      <c r="J93" s="379"/>
      <c r="K93" s="379"/>
      <c r="L93" s="379"/>
      <c r="M93" s="379"/>
      <c r="N93" s="379"/>
      <c r="O93" s="379"/>
      <c r="P93" s="379"/>
      <c r="Q93" s="379"/>
    </row>
    <row r="94" spans="2:17" s="2" customFormat="1" x14ac:dyDescent="0.35">
      <c r="B94" s="39"/>
      <c r="D94" s="3"/>
      <c r="E94" s="3"/>
      <c r="F94" s="3"/>
      <c r="G94" s="3"/>
      <c r="J94" s="379"/>
      <c r="K94" s="379"/>
      <c r="L94" s="379"/>
      <c r="M94" s="379"/>
      <c r="N94" s="379"/>
      <c r="O94" s="379"/>
      <c r="P94" s="379"/>
      <c r="Q94" s="379"/>
    </row>
    <row r="95" spans="2:17" s="2" customFormat="1" x14ac:dyDescent="0.35">
      <c r="B95" s="39"/>
      <c r="D95" s="3"/>
      <c r="E95" s="3"/>
      <c r="F95" s="3"/>
      <c r="G95" s="3"/>
      <c r="J95" s="379"/>
      <c r="K95" s="379"/>
      <c r="L95" s="379"/>
      <c r="M95" s="379"/>
      <c r="N95" s="379"/>
      <c r="O95" s="379"/>
      <c r="P95" s="379"/>
      <c r="Q95" s="379"/>
    </row>
    <row r="96" spans="2:17" s="2" customFormat="1" x14ac:dyDescent="0.35">
      <c r="B96" s="39"/>
      <c r="D96" s="3"/>
      <c r="E96" s="3"/>
      <c r="F96" s="3"/>
      <c r="G96" s="3"/>
      <c r="J96" s="379"/>
      <c r="K96" s="379"/>
      <c r="L96" s="379"/>
      <c r="M96" s="379"/>
      <c r="N96" s="379"/>
      <c r="O96" s="379"/>
      <c r="P96" s="379"/>
      <c r="Q96" s="379"/>
    </row>
    <row r="97" spans="2:17" s="2" customFormat="1" x14ac:dyDescent="0.35">
      <c r="B97" s="39"/>
      <c r="D97" s="3"/>
      <c r="E97" s="3"/>
      <c r="F97" s="3"/>
      <c r="G97" s="3"/>
      <c r="J97" s="379"/>
      <c r="K97" s="379"/>
      <c r="L97" s="379"/>
      <c r="M97" s="379"/>
      <c r="N97" s="379"/>
      <c r="O97" s="379"/>
      <c r="P97" s="379"/>
      <c r="Q97" s="379"/>
    </row>
    <row r="98" spans="2:17" s="2" customFormat="1" x14ac:dyDescent="0.35">
      <c r="B98" s="39"/>
      <c r="D98" s="3"/>
      <c r="E98" s="3"/>
      <c r="F98" s="3"/>
      <c r="G98" s="3"/>
      <c r="J98" s="379"/>
      <c r="K98" s="379"/>
      <c r="L98" s="379"/>
      <c r="M98" s="379"/>
      <c r="N98" s="379"/>
      <c r="O98" s="379"/>
      <c r="P98" s="379"/>
      <c r="Q98" s="379"/>
    </row>
    <row r="99" spans="2:17" s="2" customFormat="1" x14ac:dyDescent="0.35">
      <c r="B99" s="39"/>
      <c r="D99" s="3"/>
      <c r="E99" s="3"/>
      <c r="F99" s="3"/>
      <c r="G99" s="3"/>
      <c r="J99" s="379"/>
      <c r="K99" s="379"/>
      <c r="L99" s="379"/>
      <c r="M99" s="379"/>
      <c r="N99" s="379"/>
      <c r="O99" s="379"/>
      <c r="P99" s="379"/>
      <c r="Q99" s="379"/>
    </row>
    <row r="100" spans="2:17" s="2" customFormat="1" x14ac:dyDescent="0.35">
      <c r="B100" s="39"/>
      <c r="D100" s="3"/>
      <c r="E100" s="3"/>
      <c r="F100" s="3"/>
      <c r="G100" s="3"/>
      <c r="J100" s="379"/>
      <c r="K100" s="379"/>
      <c r="L100" s="379"/>
      <c r="M100" s="379"/>
      <c r="N100" s="379"/>
      <c r="O100" s="379"/>
      <c r="P100" s="379"/>
      <c r="Q100" s="379"/>
    </row>
    <row r="101" spans="2:17" s="2" customFormat="1" x14ac:dyDescent="0.35">
      <c r="B101" s="39"/>
      <c r="D101" s="3"/>
      <c r="E101" s="3"/>
      <c r="F101" s="3"/>
      <c r="G101" s="3"/>
      <c r="J101" s="379"/>
      <c r="K101" s="379"/>
      <c r="L101" s="379"/>
      <c r="M101" s="379"/>
      <c r="N101" s="379"/>
      <c r="O101" s="379"/>
      <c r="P101" s="379"/>
      <c r="Q101" s="379"/>
    </row>
    <row r="102" spans="2:17" s="2" customFormat="1" x14ac:dyDescent="0.35">
      <c r="B102" s="39"/>
      <c r="D102" s="3"/>
      <c r="E102" s="3"/>
      <c r="F102" s="3"/>
      <c r="G102" s="3"/>
      <c r="J102" s="379"/>
      <c r="K102" s="379"/>
      <c r="L102" s="379"/>
      <c r="M102" s="379"/>
      <c r="N102" s="379"/>
      <c r="O102" s="379"/>
      <c r="P102" s="379"/>
      <c r="Q102" s="379"/>
    </row>
    <row r="103" spans="2:17" s="2" customFormat="1" x14ac:dyDescent="0.35">
      <c r="B103" s="39"/>
      <c r="D103" s="3"/>
      <c r="E103" s="3"/>
      <c r="F103" s="3"/>
      <c r="G103" s="3"/>
      <c r="J103" s="379"/>
      <c r="K103" s="379"/>
      <c r="L103" s="379"/>
      <c r="M103" s="379"/>
      <c r="N103" s="379"/>
      <c r="O103" s="379"/>
      <c r="P103" s="379"/>
      <c r="Q103" s="379"/>
    </row>
    <row r="104" spans="2:17" s="2" customFormat="1" x14ac:dyDescent="0.35">
      <c r="B104" s="39"/>
      <c r="D104" s="3"/>
      <c r="E104" s="3"/>
      <c r="F104" s="3"/>
      <c r="G104" s="3"/>
      <c r="J104" s="379"/>
      <c r="K104" s="379"/>
      <c r="L104" s="379"/>
      <c r="M104" s="379"/>
      <c r="N104" s="379"/>
      <c r="O104" s="379"/>
      <c r="P104" s="379"/>
      <c r="Q104" s="379"/>
    </row>
    <row r="105" spans="2:17" s="2" customFormat="1" x14ac:dyDescent="0.35">
      <c r="B105" s="39"/>
      <c r="D105" s="3"/>
      <c r="E105" s="3"/>
      <c r="F105" s="3"/>
      <c r="G105" s="3"/>
      <c r="J105" s="379"/>
      <c r="K105" s="379"/>
      <c r="L105" s="379"/>
      <c r="M105" s="379"/>
      <c r="N105" s="379"/>
      <c r="O105" s="379"/>
      <c r="P105" s="379"/>
      <c r="Q105" s="379"/>
    </row>
    <row r="106" spans="2:17" s="2" customFormat="1" x14ac:dyDescent="0.35">
      <c r="B106" s="39"/>
      <c r="D106" s="3"/>
      <c r="E106" s="3"/>
      <c r="F106" s="3"/>
      <c r="G106" s="3"/>
      <c r="J106" s="379"/>
      <c r="K106" s="379"/>
      <c r="L106" s="379"/>
      <c r="M106" s="379"/>
      <c r="N106" s="379"/>
      <c r="O106" s="379"/>
      <c r="P106" s="379"/>
      <c r="Q106" s="379"/>
    </row>
    <row r="107" spans="2:17" s="2" customFormat="1" x14ac:dyDescent="0.35">
      <c r="B107" s="39"/>
      <c r="D107" s="3"/>
      <c r="E107" s="3"/>
      <c r="F107" s="3"/>
      <c r="G107" s="3"/>
      <c r="J107" s="379"/>
      <c r="K107" s="379"/>
      <c r="L107" s="379"/>
      <c r="M107" s="379"/>
      <c r="N107" s="379"/>
      <c r="O107" s="379"/>
      <c r="P107" s="379"/>
      <c r="Q107" s="379"/>
    </row>
    <row r="108" spans="2:17" s="2" customFormat="1" x14ac:dyDescent="0.35">
      <c r="B108" s="39"/>
      <c r="D108" s="3"/>
      <c r="E108" s="3"/>
      <c r="F108" s="3"/>
      <c r="G108" s="3"/>
      <c r="J108" s="379"/>
      <c r="K108" s="379"/>
      <c r="L108" s="379"/>
      <c r="M108" s="379"/>
      <c r="N108" s="379"/>
      <c r="O108" s="379"/>
      <c r="P108" s="379"/>
      <c r="Q108" s="379"/>
    </row>
    <row r="109" spans="2:17" s="2" customFormat="1" x14ac:dyDescent="0.35">
      <c r="B109" s="39"/>
      <c r="D109" s="3"/>
      <c r="E109" s="3"/>
      <c r="F109" s="3"/>
      <c r="G109" s="3"/>
      <c r="J109" s="379"/>
      <c r="K109" s="379"/>
      <c r="L109" s="379"/>
      <c r="M109" s="379"/>
      <c r="N109" s="379"/>
      <c r="O109" s="379"/>
      <c r="P109" s="379"/>
      <c r="Q109" s="379"/>
    </row>
    <row r="110" spans="2:17" s="2" customFormat="1" x14ac:dyDescent="0.35">
      <c r="B110" s="39"/>
      <c r="D110" s="3"/>
      <c r="E110" s="3"/>
      <c r="F110" s="3"/>
      <c r="G110" s="3"/>
      <c r="J110" s="379"/>
      <c r="K110" s="379"/>
      <c r="L110" s="379"/>
      <c r="M110" s="379"/>
      <c r="N110" s="379"/>
      <c r="O110" s="379"/>
      <c r="P110" s="379"/>
      <c r="Q110" s="379"/>
    </row>
    <row r="111" spans="2:17" s="2" customFormat="1" x14ac:dyDescent="0.35">
      <c r="B111" s="39"/>
      <c r="D111" s="3"/>
      <c r="E111" s="3"/>
      <c r="F111" s="3"/>
      <c r="G111" s="3"/>
      <c r="J111" s="379"/>
      <c r="K111" s="379"/>
      <c r="L111" s="379"/>
      <c r="M111" s="379"/>
      <c r="N111" s="379"/>
      <c r="O111" s="379"/>
      <c r="P111" s="379"/>
      <c r="Q111" s="379"/>
    </row>
  </sheetData>
  <mergeCells count="13">
    <mergeCell ref="B44:I44"/>
    <mergeCell ref="D46:F46"/>
    <mergeCell ref="G46:I46"/>
    <mergeCell ref="G10:H10"/>
    <mergeCell ref="G11:H11"/>
    <mergeCell ref="D16:F16"/>
    <mergeCell ref="G16:I16"/>
    <mergeCell ref="B16:C16"/>
    <mergeCell ref="B5:I5"/>
    <mergeCell ref="B14:I14"/>
    <mergeCell ref="B25:B37"/>
    <mergeCell ref="C25:C37"/>
    <mergeCell ref="B22:I22"/>
  </mergeCells>
  <conditionalFormatting sqref="G26">
    <cfRule type="cellIs" dxfId="9" priority="9" operator="lessThan">
      <formula>0</formula>
    </cfRule>
  </conditionalFormatting>
  <conditionalFormatting sqref="G38">
    <cfRule type="cellIs" dxfId="8" priority="8" operator="lessThan">
      <formula>0</formula>
    </cfRule>
  </conditionalFormatting>
  <conditionalFormatting sqref="I42">
    <cfRule type="cellIs" dxfId="7" priority="6" operator="lessThan">
      <formula>0</formula>
    </cfRule>
  </conditionalFormatting>
  <conditionalFormatting sqref="A42:XFD42">
    <cfRule type="cellIs" dxfId="6" priority="4" operator="lessThan">
      <formula>0</formula>
    </cfRule>
  </conditionalFormatting>
  <conditionalFormatting sqref="G27">
    <cfRule type="cellIs" dxfId="5" priority="3" operator="lessThan">
      <formula>0</formula>
    </cfRule>
  </conditionalFormatting>
  <conditionalFormatting sqref="F39">
    <cfRule type="cellIs" dxfId="4" priority="2" operator="lessThan">
      <formula>0</formula>
    </cfRule>
  </conditionalFormatting>
  <conditionalFormatting sqref="H39">
    <cfRule type="cellIs" dxfId="3" priority="1" operator="lessThan">
      <formula>0</formula>
    </cfRule>
  </conditionalFormatting>
  <pageMargins left="0.7" right="0.7" top="0.75" bottom="0.75" header="0.3" footer="0.3"/>
  <pageSetup scale="55" orientation="landscape" r:id="rId1"/>
  <rowBreaks count="1" manualBreakCount="1">
    <brk id="39" max="16383" man="1"/>
  </rowBreaks>
  <colBreaks count="1" manualBreakCount="1">
    <brk id="10" max="1048575" man="1"/>
  </colBreaks>
  <ignoredErrors>
    <ignoredError sqref="F42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DAE8F-3492-4FF2-806C-0D49227DB1CB}">
  <dimension ref="A1:X97"/>
  <sheetViews>
    <sheetView showGridLines="0" topLeftCell="A23" zoomScale="80" zoomScaleNormal="80" workbookViewId="0">
      <selection activeCell="J26" sqref="J26:J30"/>
    </sheetView>
  </sheetViews>
  <sheetFormatPr baseColWidth="10" defaultColWidth="11.453125" defaultRowHeight="14.5" x14ac:dyDescent="0.35"/>
  <cols>
    <col min="1" max="1" width="4.1796875" style="69" customWidth="1"/>
    <col min="2" max="2" width="18.453125" style="69" customWidth="1"/>
    <col min="3" max="3" width="12" style="69" bestFit="1" customWidth="1"/>
    <col min="4" max="4" width="28.26953125" style="69" customWidth="1"/>
    <col min="5" max="5" width="17" style="69" customWidth="1"/>
    <col min="6" max="6" width="19.1796875" style="69" customWidth="1"/>
    <col min="7" max="7" width="19.54296875" style="69" customWidth="1"/>
    <col min="8" max="8" width="19.7265625" style="64" customWidth="1"/>
    <col min="9" max="9" width="22.1796875" style="69" customWidth="1"/>
    <col min="10" max="10" width="50.54296875" style="69" customWidth="1"/>
    <col min="11" max="12" width="23.54296875" style="69" customWidth="1"/>
    <col min="13" max="13" width="22" style="69" customWidth="1"/>
    <col min="14" max="14" width="21.7265625" style="69" hidden="1" customWidth="1"/>
    <col min="15" max="15" width="17.26953125" style="292" hidden="1" customWidth="1"/>
    <col min="16" max="16" width="15.7265625" style="69" hidden="1" customWidth="1"/>
    <col min="17" max="17" width="12" style="69" hidden="1" customWidth="1"/>
    <col min="18" max="18" width="12" style="69" bestFit="1" customWidth="1"/>
    <col min="19" max="19" width="11.26953125" style="69" bestFit="1" customWidth="1"/>
    <col min="20" max="20" width="9.26953125" style="69" bestFit="1" customWidth="1"/>
    <col min="21" max="21" width="11.453125" style="69"/>
    <col min="22" max="22" width="12" style="69" bestFit="1" customWidth="1"/>
    <col min="23" max="25" width="11.453125" style="69"/>
    <col min="26" max="26" width="12.453125" style="69" bestFit="1" customWidth="1"/>
    <col min="27" max="16384" width="11.453125" style="69"/>
  </cols>
  <sheetData>
    <row r="1" spans="2:20" ht="30.75" customHeight="1" x14ac:dyDescent="0.35">
      <c r="G1" s="6"/>
      <c r="J1" s="132"/>
      <c r="L1" s="2"/>
    </row>
    <row r="4" spans="2:20" ht="18.75" customHeight="1" x14ac:dyDescent="0.35">
      <c r="B4" s="468" t="s">
        <v>43</v>
      </c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293"/>
      <c r="P4" s="34"/>
      <c r="Q4" s="34"/>
      <c r="R4" s="34"/>
      <c r="S4" s="34"/>
      <c r="T4" s="34"/>
    </row>
    <row r="5" spans="2:20" ht="18.75" customHeight="1" x14ac:dyDescent="0.35">
      <c r="B5" s="198" t="s">
        <v>44</v>
      </c>
      <c r="C5" s="317"/>
      <c r="D5" s="317"/>
      <c r="E5" s="317"/>
      <c r="F5" s="317"/>
      <c r="H5" s="317"/>
      <c r="I5" s="317"/>
      <c r="J5" s="317"/>
      <c r="K5" s="317"/>
      <c r="L5" s="317"/>
      <c r="M5" s="317"/>
      <c r="N5" s="317"/>
      <c r="O5" s="293"/>
      <c r="P5" s="34"/>
      <c r="Q5" s="34"/>
      <c r="R5" s="34"/>
      <c r="S5" s="34"/>
      <c r="T5" s="34"/>
    </row>
    <row r="6" spans="2:20" ht="26" x14ac:dyDescent="0.35">
      <c r="B6" s="21" t="str">
        <f>+'GLOBAL CONVENIO'!B7</f>
        <v>Versión 4: 14/08/19</v>
      </c>
      <c r="D6" s="317"/>
      <c r="E6" s="317"/>
      <c r="F6" s="317"/>
      <c r="H6" s="317"/>
      <c r="I6" s="317"/>
      <c r="J6" s="317"/>
      <c r="K6" s="317"/>
      <c r="L6" s="317"/>
      <c r="M6" s="317"/>
      <c r="N6" s="34"/>
      <c r="O6" s="293"/>
      <c r="P6" s="34"/>
      <c r="Q6" s="34"/>
      <c r="R6" s="34"/>
      <c r="S6" s="34"/>
      <c r="T6" s="34"/>
    </row>
    <row r="7" spans="2:20" ht="19.5" customHeight="1" x14ac:dyDescent="0.35">
      <c r="D7" s="317"/>
      <c r="E7" s="317"/>
      <c r="F7" s="317"/>
      <c r="H7" s="317"/>
      <c r="I7" s="317"/>
      <c r="J7" s="317"/>
      <c r="K7" s="317"/>
      <c r="L7" s="317"/>
      <c r="M7" s="317"/>
      <c r="N7" s="34"/>
      <c r="O7" s="293"/>
      <c r="P7" s="34"/>
      <c r="Q7" s="34"/>
      <c r="R7" s="34"/>
      <c r="S7" s="34"/>
      <c r="T7" s="34"/>
    </row>
    <row r="8" spans="2:20" ht="18.75" customHeight="1" x14ac:dyDescent="0.35">
      <c r="B8" s="182" t="str">
        <f>+'GLOBAL CONVENIO'!G10</f>
        <v>FECHA DE PRESENTACIÓN</v>
      </c>
      <c r="C8" s="137"/>
      <c r="D8" s="183">
        <f>+'GLOBAL CONVENIO'!I10</f>
        <v>37519</v>
      </c>
      <c r="E8" s="317"/>
      <c r="F8" s="317"/>
      <c r="H8" s="317"/>
      <c r="I8" s="317"/>
      <c r="J8" s="317"/>
      <c r="K8" s="317"/>
      <c r="L8" s="317"/>
      <c r="N8" s="133"/>
      <c r="O8" s="294"/>
      <c r="P8" s="34"/>
      <c r="Q8" s="34"/>
      <c r="R8" s="34"/>
      <c r="S8" s="34"/>
      <c r="T8" s="34"/>
    </row>
    <row r="9" spans="2:20" ht="18.75" customHeight="1" x14ac:dyDescent="0.35">
      <c r="B9" s="182" t="str">
        <f>+'GLOBAL CONVENIO'!G11</f>
        <v>PERIODO DE REPORTE</v>
      </c>
      <c r="C9" s="184"/>
      <c r="D9" s="185" t="str">
        <f>+'GLOBAL CONVENIO'!I11</f>
        <v>AGOSTO</v>
      </c>
      <c r="E9" s="317"/>
      <c r="G9" s="317"/>
      <c r="H9" s="317"/>
      <c r="I9" s="317"/>
      <c r="J9" s="317"/>
      <c r="K9" s="317"/>
      <c r="L9" s="317"/>
      <c r="N9" s="133"/>
      <c r="O9" s="294"/>
      <c r="P9" s="34"/>
      <c r="Q9" s="34"/>
      <c r="R9" s="34"/>
      <c r="S9" s="34"/>
      <c r="T9" s="34"/>
    </row>
    <row r="10" spans="2:20" ht="18.75" customHeight="1" thickBot="1" x14ac:dyDescent="0.4">
      <c r="E10" s="317"/>
      <c r="F10" s="317"/>
      <c r="G10" s="317"/>
      <c r="H10" s="317"/>
      <c r="I10" s="317"/>
      <c r="J10" s="317"/>
      <c r="K10" s="317"/>
      <c r="L10" s="317"/>
      <c r="M10" s="317"/>
      <c r="N10" s="34"/>
      <c r="O10" s="293"/>
      <c r="P10" s="34"/>
      <c r="Q10" s="34"/>
      <c r="R10" s="34"/>
      <c r="S10" s="34"/>
      <c r="T10" s="34"/>
    </row>
    <row r="11" spans="2:20" s="8" customFormat="1" ht="61.5" customHeight="1" x14ac:dyDescent="0.35">
      <c r="B11" s="42" t="s">
        <v>45</v>
      </c>
      <c r="C11" s="43" t="s">
        <v>46</v>
      </c>
      <c r="D11" s="43" t="s">
        <v>47</v>
      </c>
      <c r="E11" s="43" t="s">
        <v>48</v>
      </c>
      <c r="F11" s="43" t="s">
        <v>49</v>
      </c>
      <c r="G11" s="43" t="s">
        <v>50</v>
      </c>
      <c r="H11" s="43" t="s">
        <v>51</v>
      </c>
      <c r="I11" s="43" t="s">
        <v>52</v>
      </c>
      <c r="J11" s="43" t="s">
        <v>53</v>
      </c>
      <c r="K11" s="43" t="s">
        <v>54</v>
      </c>
      <c r="L11" s="189" t="s">
        <v>184</v>
      </c>
      <c r="M11" s="44" t="s">
        <v>55</v>
      </c>
      <c r="N11" s="466"/>
      <c r="O11" s="467"/>
      <c r="P11" s="467"/>
      <c r="Q11" s="467"/>
      <c r="R11" s="467"/>
    </row>
    <row r="12" spans="2:20" s="18" customFormat="1" ht="26" x14ac:dyDescent="0.35">
      <c r="B12" s="134">
        <v>1</v>
      </c>
      <c r="C12" s="37">
        <v>111111</v>
      </c>
      <c r="D12" s="23" t="s">
        <v>239</v>
      </c>
      <c r="E12" s="412" t="s">
        <v>192</v>
      </c>
      <c r="F12" s="411" t="s">
        <v>57</v>
      </c>
      <c r="G12" s="75">
        <f t="shared" ref="G12:G17" si="0">+(I12-H12)/30</f>
        <v>7.2666666666666666</v>
      </c>
      <c r="H12" s="22">
        <v>43601</v>
      </c>
      <c r="I12" s="22">
        <v>43819</v>
      </c>
      <c r="J12" s="74">
        <v>1000</v>
      </c>
      <c r="K12" s="74">
        <v>3000</v>
      </c>
      <c r="L12" s="346"/>
      <c r="M12" s="301">
        <v>25</v>
      </c>
      <c r="O12" s="295"/>
    </row>
    <row r="13" spans="2:20" s="18" customFormat="1" ht="13" x14ac:dyDescent="0.35">
      <c r="B13" s="134">
        <v>2</v>
      </c>
      <c r="C13" s="37">
        <v>222222</v>
      </c>
      <c r="D13" s="23" t="s">
        <v>240</v>
      </c>
      <c r="E13" s="345" t="s">
        <v>57</v>
      </c>
      <c r="F13" s="411" t="s">
        <v>57</v>
      </c>
      <c r="G13" s="75">
        <f t="shared" si="0"/>
        <v>7.2666666666666666</v>
      </c>
      <c r="H13" s="22">
        <v>43601</v>
      </c>
      <c r="I13" s="22">
        <v>43819</v>
      </c>
      <c r="J13" s="74">
        <v>1200</v>
      </c>
      <c r="K13" s="74">
        <v>3200</v>
      </c>
      <c r="L13" s="346"/>
      <c r="M13" s="301">
        <v>25</v>
      </c>
      <c r="O13" s="295"/>
    </row>
    <row r="14" spans="2:20" s="18" customFormat="1" ht="13" x14ac:dyDescent="0.35">
      <c r="B14" s="134">
        <v>3</v>
      </c>
      <c r="C14" s="37">
        <v>3333333</v>
      </c>
      <c r="D14" s="23" t="s">
        <v>241</v>
      </c>
      <c r="E14" s="345" t="s">
        <v>57</v>
      </c>
      <c r="F14" s="411" t="s">
        <v>57</v>
      </c>
      <c r="G14" s="75">
        <f t="shared" si="0"/>
        <v>7.2666666666666666</v>
      </c>
      <c r="H14" s="22">
        <v>43601</v>
      </c>
      <c r="I14" s="22">
        <v>43819</v>
      </c>
      <c r="J14" s="74">
        <v>1300</v>
      </c>
      <c r="K14" s="74">
        <v>4000</v>
      </c>
      <c r="L14" s="346"/>
      <c r="M14" s="301">
        <v>25</v>
      </c>
      <c r="O14" s="295"/>
    </row>
    <row r="15" spans="2:20" s="18" customFormat="1" ht="13" x14ac:dyDescent="0.35">
      <c r="B15" s="134">
        <v>4</v>
      </c>
      <c r="C15" s="37">
        <v>444444</v>
      </c>
      <c r="D15" s="136" t="s">
        <v>242</v>
      </c>
      <c r="E15" s="345" t="s">
        <v>57</v>
      </c>
      <c r="F15" s="411" t="s">
        <v>57</v>
      </c>
      <c r="G15" s="75">
        <f t="shared" si="0"/>
        <v>6.8666666666666663</v>
      </c>
      <c r="H15" s="22">
        <v>43613</v>
      </c>
      <c r="I15" s="22">
        <v>43819</v>
      </c>
      <c r="J15" s="74">
        <v>1400</v>
      </c>
      <c r="K15" s="74">
        <v>2900</v>
      </c>
      <c r="L15" s="346"/>
      <c r="M15" s="301">
        <v>25</v>
      </c>
      <c r="O15" s="295"/>
    </row>
    <row r="16" spans="2:20" x14ac:dyDescent="0.3">
      <c r="B16" s="134">
        <v>5</v>
      </c>
      <c r="C16" s="37">
        <v>5555555</v>
      </c>
      <c r="D16" s="319" t="s">
        <v>243</v>
      </c>
      <c r="E16" s="345" t="s">
        <v>57</v>
      </c>
      <c r="F16" s="411" t="s">
        <v>57</v>
      </c>
      <c r="G16" s="75">
        <f t="shared" si="0"/>
        <v>5.7</v>
      </c>
      <c r="H16" s="22">
        <v>43648</v>
      </c>
      <c r="I16" s="22">
        <v>43819</v>
      </c>
      <c r="J16" s="74">
        <v>1500</v>
      </c>
      <c r="K16" s="74">
        <v>2700</v>
      </c>
      <c r="L16" s="347"/>
      <c r="M16" s="302">
        <v>25</v>
      </c>
    </row>
    <row r="17" spans="1:20" x14ac:dyDescent="0.3">
      <c r="B17" s="134">
        <v>6</v>
      </c>
      <c r="C17" s="37">
        <v>66666666</v>
      </c>
      <c r="D17" s="319" t="s">
        <v>244</v>
      </c>
      <c r="E17" s="345" t="s">
        <v>57</v>
      </c>
      <c r="F17" s="411" t="s">
        <v>57</v>
      </c>
      <c r="G17" s="75">
        <f t="shared" si="0"/>
        <v>5.2333333333333334</v>
      </c>
      <c r="H17" s="22">
        <v>43662</v>
      </c>
      <c r="I17" s="22">
        <v>43819</v>
      </c>
      <c r="J17" s="74">
        <v>1600</v>
      </c>
      <c r="K17" s="74">
        <v>1500</v>
      </c>
      <c r="L17" s="347"/>
      <c r="M17" s="302">
        <v>25</v>
      </c>
    </row>
    <row r="18" spans="1:20" ht="15" thickBot="1" x14ac:dyDescent="0.4">
      <c r="B18" s="177">
        <v>7</v>
      </c>
      <c r="C18" s="138"/>
      <c r="D18" s="138"/>
      <c r="E18" s="138"/>
      <c r="F18" s="139"/>
      <c r="G18" s="138"/>
      <c r="H18" s="138"/>
      <c r="I18" s="138"/>
      <c r="J18" s="138"/>
      <c r="K18" s="138"/>
      <c r="L18" s="348"/>
      <c r="M18" s="303"/>
    </row>
    <row r="19" spans="1:20" x14ac:dyDescent="0.35">
      <c r="B19" s="171"/>
      <c r="C19" s="170"/>
      <c r="D19" s="170"/>
      <c r="E19" s="170"/>
      <c r="F19" s="172"/>
      <c r="G19" s="170"/>
      <c r="H19" s="170"/>
      <c r="I19" s="170"/>
      <c r="J19" s="349"/>
      <c r="K19" s="350">
        <f>SUM(K12:K18)</f>
        <v>17300</v>
      </c>
      <c r="L19" s="350">
        <f>SUM(L12:L18)</f>
        <v>0</v>
      </c>
      <c r="M19" s="351">
        <f>SUM(M12:M18)</f>
        <v>150</v>
      </c>
    </row>
    <row r="20" spans="1:20" x14ac:dyDescent="0.35">
      <c r="B20" s="171"/>
      <c r="C20" s="170"/>
      <c r="D20" s="170"/>
      <c r="E20" s="170"/>
      <c r="F20" s="172"/>
      <c r="G20" s="170"/>
      <c r="H20" s="170"/>
      <c r="I20" s="170"/>
      <c r="J20" s="170"/>
      <c r="K20" s="170"/>
      <c r="L20" s="170"/>
    </row>
    <row r="21" spans="1:20" s="140" customFormat="1" ht="21.75" customHeight="1" x14ac:dyDescent="0.35">
      <c r="B21" s="477" t="s">
        <v>193</v>
      </c>
      <c r="C21" s="477"/>
      <c r="D21" s="477"/>
      <c r="E21" s="477"/>
      <c r="F21" s="477"/>
      <c r="G21" s="477"/>
      <c r="H21" s="477"/>
      <c r="I21" s="477"/>
      <c r="J21" s="477"/>
      <c r="K21" s="477"/>
      <c r="L21" s="477"/>
      <c r="M21" s="477"/>
      <c r="N21" s="173"/>
      <c r="O21" s="292"/>
      <c r="P21" s="69"/>
      <c r="Q21" s="51"/>
      <c r="R21" s="51"/>
      <c r="S21" s="51"/>
      <c r="T21" s="51"/>
    </row>
    <row r="22" spans="1:20" ht="15" thickBot="1" x14ac:dyDescent="0.4">
      <c r="B22" s="38"/>
      <c r="C22" s="38"/>
      <c r="D22" s="38"/>
      <c r="E22" s="38"/>
      <c r="F22" s="38"/>
      <c r="G22" s="38"/>
      <c r="H22" s="41"/>
      <c r="I22" s="38"/>
      <c r="J22" s="438" t="s">
        <v>236</v>
      </c>
      <c r="K22" s="38"/>
      <c r="L22" s="38"/>
      <c r="M22" s="38"/>
      <c r="N22" s="38"/>
      <c r="O22" s="296"/>
    </row>
    <row r="23" spans="1:20" s="15" customFormat="1" ht="13.5" customHeight="1" thickBot="1" x14ac:dyDescent="0.4">
      <c r="B23" s="471" t="s">
        <v>22</v>
      </c>
      <c r="C23" s="473" t="s">
        <v>63</v>
      </c>
      <c r="D23" s="473" t="s">
        <v>47</v>
      </c>
      <c r="E23" s="473" t="s">
        <v>46</v>
      </c>
      <c r="F23" s="473" t="s">
        <v>49</v>
      </c>
      <c r="G23" s="473" t="s">
        <v>64</v>
      </c>
      <c r="H23" s="473" t="s">
        <v>65</v>
      </c>
      <c r="I23" s="473" t="s">
        <v>66</v>
      </c>
      <c r="J23" s="475" t="s">
        <v>67</v>
      </c>
      <c r="K23" s="473" t="s">
        <v>68</v>
      </c>
      <c r="L23" s="469" t="s">
        <v>69</v>
      </c>
      <c r="M23" s="470"/>
      <c r="O23" s="297"/>
    </row>
    <row r="24" spans="1:20" s="15" customFormat="1" ht="44.25" customHeight="1" thickBot="1" x14ac:dyDescent="0.4">
      <c r="B24" s="472"/>
      <c r="C24" s="474"/>
      <c r="D24" s="474"/>
      <c r="E24" s="474"/>
      <c r="F24" s="474"/>
      <c r="G24" s="474"/>
      <c r="H24" s="474"/>
      <c r="I24" s="474"/>
      <c r="J24" s="476"/>
      <c r="K24" s="474"/>
      <c r="L24" s="73" t="s">
        <v>70</v>
      </c>
      <c r="M24" s="148" t="s">
        <v>71</v>
      </c>
      <c r="O24" s="297" t="s">
        <v>233</v>
      </c>
    </row>
    <row r="25" spans="1:20" s="141" customFormat="1" ht="40.5" customHeight="1" x14ac:dyDescent="0.35">
      <c r="B25" s="186">
        <v>43586</v>
      </c>
      <c r="C25" s="135">
        <v>1</v>
      </c>
      <c r="D25" s="23" t="s">
        <v>239</v>
      </c>
      <c r="E25" s="37">
        <v>111111</v>
      </c>
      <c r="F25" s="411" t="s">
        <v>57</v>
      </c>
      <c r="G25" s="394" t="s">
        <v>72</v>
      </c>
      <c r="H25" s="411" t="s">
        <v>57</v>
      </c>
      <c r="I25" s="408" t="s">
        <v>245</v>
      </c>
      <c r="J25" s="413" t="s">
        <v>262</v>
      </c>
      <c r="K25" s="74">
        <v>1000</v>
      </c>
      <c r="L25" s="74">
        <v>3000</v>
      </c>
      <c r="M25" s="74">
        <v>3000</v>
      </c>
      <c r="N25" s="409" t="s">
        <v>191</v>
      </c>
      <c r="O25" s="410">
        <v>2381880</v>
      </c>
      <c r="P25" s="142"/>
    </row>
    <row r="26" spans="1:20" s="143" customFormat="1" ht="44.25" customHeight="1" x14ac:dyDescent="0.35">
      <c r="A26" s="141"/>
      <c r="B26" s="186">
        <v>43586</v>
      </c>
      <c r="C26" s="135">
        <f>1+C25</f>
        <v>2</v>
      </c>
      <c r="D26" s="23" t="s">
        <v>240</v>
      </c>
      <c r="E26" s="37">
        <v>222222</v>
      </c>
      <c r="F26" s="411" t="s">
        <v>57</v>
      </c>
      <c r="G26" s="394" t="s">
        <v>72</v>
      </c>
      <c r="H26" s="411" t="s">
        <v>57</v>
      </c>
      <c r="I26" s="408" t="s">
        <v>245</v>
      </c>
      <c r="J26" s="413" t="s">
        <v>262</v>
      </c>
      <c r="K26" s="74">
        <v>1200</v>
      </c>
      <c r="L26" s="74">
        <v>3200</v>
      </c>
      <c r="M26" s="74">
        <v>3200</v>
      </c>
      <c r="N26" s="15"/>
      <c r="O26" s="410">
        <v>2381880</v>
      </c>
      <c r="P26" s="142"/>
    </row>
    <row r="27" spans="1:20" s="143" customFormat="1" ht="30" customHeight="1" x14ac:dyDescent="0.35">
      <c r="A27" s="141"/>
      <c r="B27" s="186">
        <v>43586</v>
      </c>
      <c r="C27" s="135">
        <f t="shared" ref="C27:C30" si="1">1+C26</f>
        <v>3</v>
      </c>
      <c r="D27" s="23" t="s">
        <v>241</v>
      </c>
      <c r="E27" s="37">
        <v>3333333</v>
      </c>
      <c r="F27" s="411" t="s">
        <v>57</v>
      </c>
      <c r="G27" s="394" t="s">
        <v>72</v>
      </c>
      <c r="H27" s="411" t="s">
        <v>57</v>
      </c>
      <c r="I27" s="408" t="s">
        <v>245</v>
      </c>
      <c r="J27" s="413" t="s">
        <v>262</v>
      </c>
      <c r="K27" s="74">
        <v>1300</v>
      </c>
      <c r="L27" s="74">
        <v>4000</v>
      </c>
      <c r="M27" s="74">
        <v>4000</v>
      </c>
      <c r="N27" s="15"/>
      <c r="O27" s="410">
        <v>2381880</v>
      </c>
      <c r="P27" s="142"/>
    </row>
    <row r="28" spans="1:20" s="143" customFormat="1" ht="30" customHeight="1" x14ac:dyDescent="0.35">
      <c r="A28" s="141"/>
      <c r="B28" s="186">
        <v>43586</v>
      </c>
      <c r="C28" s="135">
        <f t="shared" si="1"/>
        <v>4</v>
      </c>
      <c r="D28" s="136" t="s">
        <v>242</v>
      </c>
      <c r="E28" s="37">
        <v>444444</v>
      </c>
      <c r="F28" s="411" t="s">
        <v>57</v>
      </c>
      <c r="G28" s="394" t="s">
        <v>72</v>
      </c>
      <c r="H28" s="411" t="s">
        <v>57</v>
      </c>
      <c r="I28" s="408" t="s">
        <v>245</v>
      </c>
      <c r="J28" s="413" t="s">
        <v>262</v>
      </c>
      <c r="K28" s="74">
        <v>1400</v>
      </c>
      <c r="L28" s="74">
        <v>2900</v>
      </c>
      <c r="M28" s="74">
        <v>2900</v>
      </c>
      <c r="N28" s="15"/>
      <c r="O28" s="410">
        <v>476376</v>
      </c>
      <c r="P28" s="142"/>
    </row>
    <row r="29" spans="1:20" s="143" customFormat="1" ht="30" customHeight="1" x14ac:dyDescent="0.3">
      <c r="A29" s="141"/>
      <c r="B29" s="186">
        <v>43617</v>
      </c>
      <c r="C29" s="135">
        <f t="shared" si="1"/>
        <v>5</v>
      </c>
      <c r="D29" s="444" t="s">
        <v>243</v>
      </c>
      <c r="E29" s="37">
        <v>5555555</v>
      </c>
      <c r="F29" s="411" t="s">
        <v>57</v>
      </c>
      <c r="G29" s="394" t="s">
        <v>73</v>
      </c>
      <c r="H29" s="411" t="s">
        <v>57</v>
      </c>
      <c r="I29" s="408" t="s">
        <v>245</v>
      </c>
      <c r="J29" s="413" t="s">
        <v>262</v>
      </c>
      <c r="K29" s="74">
        <v>1500</v>
      </c>
      <c r="L29" s="74">
        <v>2700</v>
      </c>
      <c r="M29" s="74">
        <v>2700</v>
      </c>
      <c r="N29" s="15"/>
      <c r="O29" s="410">
        <v>2220880</v>
      </c>
      <c r="P29" s="410">
        <v>2326677</v>
      </c>
      <c r="Q29" s="415">
        <v>647250</v>
      </c>
    </row>
    <row r="30" spans="1:20" s="143" customFormat="1" ht="30" customHeight="1" x14ac:dyDescent="0.3">
      <c r="A30" s="141"/>
      <c r="B30" s="187">
        <v>43617</v>
      </c>
      <c r="C30" s="135">
        <f t="shared" si="1"/>
        <v>6</v>
      </c>
      <c r="D30" s="444" t="s">
        <v>244</v>
      </c>
      <c r="E30" s="37">
        <v>66666666</v>
      </c>
      <c r="F30" s="411" t="s">
        <v>57</v>
      </c>
      <c r="G30" s="394" t="s">
        <v>73</v>
      </c>
      <c r="H30" s="411" t="s">
        <v>57</v>
      </c>
      <c r="I30" s="408" t="s">
        <v>245</v>
      </c>
      <c r="J30" s="413" t="s">
        <v>262</v>
      </c>
      <c r="K30" s="74">
        <v>1600</v>
      </c>
      <c r="L30" s="74">
        <v>1500</v>
      </c>
      <c r="M30" s="74">
        <v>1500</v>
      </c>
      <c r="N30" s="15"/>
      <c r="O30" s="410">
        <v>2245880</v>
      </c>
      <c r="P30" s="414">
        <v>2368547</v>
      </c>
      <c r="Q30" s="415">
        <v>647250</v>
      </c>
    </row>
    <row r="31" spans="1:20" s="290" customFormat="1" ht="30" customHeight="1" x14ac:dyDescent="0.35">
      <c r="A31" s="284"/>
      <c r="B31" s="285"/>
      <c r="C31" s="286"/>
      <c r="D31" s="276"/>
      <c r="E31" s="37"/>
      <c r="F31" s="37"/>
      <c r="G31" s="395"/>
      <c r="H31" s="37"/>
      <c r="I31" s="396"/>
      <c r="J31" s="287"/>
      <c r="K31" s="126"/>
      <c r="L31" s="288"/>
      <c r="M31" s="275"/>
      <c r="N31" s="289"/>
      <c r="O31" s="298"/>
    </row>
    <row r="32" spans="1:20" s="143" customFormat="1" ht="15" customHeight="1" x14ac:dyDescent="0.35">
      <c r="A32" s="141"/>
      <c r="B32" s="134"/>
      <c r="C32" s="135"/>
      <c r="D32" s="136"/>
      <c r="E32" s="37"/>
      <c r="F32" s="37"/>
      <c r="G32" s="22"/>
      <c r="H32" s="37"/>
      <c r="I32" s="396"/>
      <c r="J32" s="188"/>
      <c r="K32" s="144"/>
      <c r="L32" s="97"/>
      <c r="M32" s="149"/>
      <c r="N32" s="15"/>
      <c r="O32" s="297"/>
    </row>
    <row r="33" spans="1:15" s="143" customFormat="1" ht="15" customHeight="1" x14ac:dyDescent="0.35">
      <c r="A33" s="141"/>
      <c r="B33" s="134"/>
      <c r="C33" s="135"/>
      <c r="D33" s="136"/>
      <c r="E33" s="37"/>
      <c r="F33" s="37"/>
      <c r="G33" s="22"/>
      <c r="H33" s="37"/>
      <c r="I33" s="396"/>
      <c r="J33" s="188"/>
      <c r="K33" s="144"/>
      <c r="L33" s="97"/>
      <c r="M33" s="149"/>
      <c r="N33" s="15"/>
      <c r="O33" s="297"/>
    </row>
    <row r="34" spans="1:15" s="143" customFormat="1" ht="15" customHeight="1" x14ac:dyDescent="0.35">
      <c r="A34" s="141" t="str">
        <f t="shared" ref="A34:A52" si="2">+B34&amp;C34</f>
        <v/>
      </c>
      <c r="B34" s="134"/>
      <c r="C34" s="135"/>
      <c r="D34" s="136"/>
      <c r="E34" s="37"/>
      <c r="F34" s="37"/>
      <c r="G34" s="22"/>
      <c r="H34" s="37"/>
      <c r="I34" s="396"/>
      <c r="J34" s="188"/>
      <c r="K34" s="144"/>
      <c r="L34" s="97"/>
      <c r="M34" s="149"/>
      <c r="N34" s="15"/>
      <c r="O34" s="297"/>
    </row>
    <row r="35" spans="1:15" s="143" customFormat="1" ht="15" customHeight="1" x14ac:dyDescent="0.35">
      <c r="A35" s="141" t="str">
        <f t="shared" si="2"/>
        <v/>
      </c>
      <c r="B35" s="134"/>
      <c r="C35" s="135"/>
      <c r="D35" s="136"/>
      <c r="E35" s="37"/>
      <c r="F35" s="37"/>
      <c r="G35" s="22"/>
      <c r="H35" s="37"/>
      <c r="I35" s="396"/>
      <c r="J35" s="188"/>
      <c r="K35" s="144"/>
      <c r="L35" s="97"/>
      <c r="M35" s="149"/>
      <c r="N35" s="15"/>
      <c r="O35" s="297"/>
    </row>
    <row r="36" spans="1:15" s="143" customFormat="1" ht="15" customHeight="1" x14ac:dyDescent="0.35">
      <c r="A36" s="141" t="str">
        <f t="shared" si="2"/>
        <v/>
      </c>
      <c r="B36" s="134"/>
      <c r="C36" s="135"/>
      <c r="D36" s="136"/>
      <c r="E36" s="37"/>
      <c r="F36" s="37"/>
      <c r="G36" s="22"/>
      <c r="H36" s="37"/>
      <c r="I36" s="396"/>
      <c r="J36" s="188"/>
      <c r="K36" s="144"/>
      <c r="L36" s="97"/>
      <c r="M36" s="149"/>
      <c r="N36" s="15"/>
      <c r="O36" s="297"/>
    </row>
    <row r="37" spans="1:15" s="143" customFormat="1" ht="15" customHeight="1" x14ac:dyDescent="0.35">
      <c r="A37" s="141"/>
      <c r="B37" s="134"/>
      <c r="C37" s="135"/>
      <c r="D37" s="136"/>
      <c r="E37" s="37"/>
      <c r="F37" s="37"/>
      <c r="G37" s="22"/>
      <c r="H37" s="37"/>
      <c r="I37" s="396"/>
      <c r="J37" s="188"/>
      <c r="K37" s="144"/>
      <c r="L37" s="97"/>
      <c r="M37" s="149"/>
      <c r="N37" s="15"/>
      <c r="O37" s="297"/>
    </row>
    <row r="38" spans="1:15" s="143" customFormat="1" ht="15" customHeight="1" x14ac:dyDescent="0.35">
      <c r="A38" s="141"/>
      <c r="B38" s="134"/>
      <c r="C38" s="135"/>
      <c r="D38" s="136"/>
      <c r="E38" s="37"/>
      <c r="F38" s="37"/>
      <c r="G38" s="22"/>
      <c r="H38" s="37"/>
      <c r="I38" s="396"/>
      <c r="J38" s="188"/>
      <c r="K38" s="144"/>
      <c r="L38" s="97"/>
      <c r="M38" s="149"/>
      <c r="N38" s="15"/>
      <c r="O38" s="297"/>
    </row>
    <row r="39" spans="1:15" s="143" customFormat="1" ht="15" customHeight="1" x14ac:dyDescent="0.35">
      <c r="A39" s="141"/>
      <c r="B39" s="134"/>
      <c r="C39" s="135"/>
      <c r="D39" s="136"/>
      <c r="E39" s="37"/>
      <c r="F39" s="37"/>
      <c r="G39" s="22"/>
      <c r="H39" s="37"/>
      <c r="I39" s="396"/>
      <c r="J39" s="188"/>
      <c r="K39" s="144"/>
      <c r="L39" s="97"/>
      <c r="M39" s="149"/>
      <c r="N39" s="15"/>
      <c r="O39" s="297"/>
    </row>
    <row r="40" spans="1:15" s="143" customFormat="1" ht="15" customHeight="1" x14ac:dyDescent="0.35">
      <c r="A40" s="141"/>
      <c r="B40" s="134"/>
      <c r="C40" s="135"/>
      <c r="D40" s="136"/>
      <c r="E40" s="37"/>
      <c r="F40" s="37"/>
      <c r="G40" s="22"/>
      <c r="H40" s="37"/>
      <c r="I40" s="396"/>
      <c r="J40" s="188"/>
      <c r="K40" s="144"/>
      <c r="L40" s="97"/>
      <c r="M40" s="149"/>
      <c r="N40" s="15"/>
      <c r="O40" s="297"/>
    </row>
    <row r="41" spans="1:15" s="143" customFormat="1" ht="15" customHeight="1" x14ac:dyDescent="0.35">
      <c r="A41" s="141"/>
      <c r="B41" s="134"/>
      <c r="C41" s="135"/>
      <c r="D41" s="136"/>
      <c r="E41" s="37"/>
      <c r="F41" s="37"/>
      <c r="G41" s="22"/>
      <c r="H41" s="37"/>
      <c r="I41" s="396"/>
      <c r="J41" s="188"/>
      <c r="K41" s="144"/>
      <c r="L41" s="97"/>
      <c r="M41" s="149"/>
      <c r="N41" s="15"/>
      <c r="O41" s="297"/>
    </row>
    <row r="42" spans="1:15" s="143" customFormat="1" ht="15" customHeight="1" x14ac:dyDescent="0.35">
      <c r="A42" s="141"/>
      <c r="B42" s="134"/>
      <c r="C42" s="135"/>
      <c r="D42" s="136"/>
      <c r="E42" s="37"/>
      <c r="F42" s="37"/>
      <c r="G42" s="22"/>
      <c r="H42" s="37"/>
      <c r="I42" s="396"/>
      <c r="J42" s="188"/>
      <c r="K42" s="144"/>
      <c r="L42" s="97"/>
      <c r="M42" s="149"/>
      <c r="N42" s="15"/>
      <c r="O42" s="297"/>
    </row>
    <row r="43" spans="1:15" s="143" customFormat="1" ht="15" customHeight="1" x14ac:dyDescent="0.35">
      <c r="A43" s="141" t="str">
        <f t="shared" si="2"/>
        <v/>
      </c>
      <c r="B43" s="134"/>
      <c r="C43" s="135"/>
      <c r="D43" s="136"/>
      <c r="E43" s="37"/>
      <c r="F43" s="37"/>
      <c r="G43" s="22"/>
      <c r="H43" s="37"/>
      <c r="I43" s="396"/>
      <c r="J43" s="188"/>
      <c r="K43" s="144"/>
      <c r="L43" s="97"/>
      <c r="M43" s="149"/>
      <c r="N43" s="15"/>
      <c r="O43" s="297"/>
    </row>
    <row r="44" spans="1:15" s="143" customFormat="1" ht="15" customHeight="1" x14ac:dyDescent="0.35">
      <c r="A44" s="141" t="str">
        <f t="shared" si="2"/>
        <v/>
      </c>
      <c r="B44" s="134"/>
      <c r="C44" s="135"/>
      <c r="D44" s="136"/>
      <c r="E44" s="37"/>
      <c r="F44" s="37"/>
      <c r="G44" s="22"/>
      <c r="H44" s="37"/>
      <c r="I44" s="396"/>
      <c r="J44" s="188"/>
      <c r="K44" s="144"/>
      <c r="L44" s="97"/>
      <c r="M44" s="149"/>
      <c r="N44" s="15"/>
      <c r="O44" s="297"/>
    </row>
    <row r="45" spans="1:15" s="143" customFormat="1" ht="15" customHeight="1" x14ac:dyDescent="0.35">
      <c r="A45" s="141" t="str">
        <f t="shared" si="2"/>
        <v/>
      </c>
      <c r="B45" s="134"/>
      <c r="C45" s="135"/>
      <c r="D45" s="136"/>
      <c r="E45" s="37"/>
      <c r="F45" s="37"/>
      <c r="G45" s="22"/>
      <c r="H45" s="37"/>
      <c r="I45" s="396"/>
      <c r="J45" s="188"/>
      <c r="K45" s="144"/>
      <c r="L45" s="97"/>
      <c r="M45" s="149"/>
      <c r="N45" s="15"/>
      <c r="O45" s="297"/>
    </row>
    <row r="46" spans="1:15" s="143" customFormat="1" ht="15" customHeight="1" x14ac:dyDescent="0.35">
      <c r="A46" s="141" t="str">
        <f t="shared" si="2"/>
        <v/>
      </c>
      <c r="B46" s="134"/>
      <c r="C46" s="135"/>
      <c r="D46" s="136"/>
      <c r="E46" s="37"/>
      <c r="F46" s="37"/>
      <c r="G46" s="22"/>
      <c r="H46" s="37"/>
      <c r="I46" s="396"/>
      <c r="J46" s="188"/>
      <c r="K46" s="144"/>
      <c r="L46" s="97"/>
      <c r="M46" s="149"/>
      <c r="N46" s="15"/>
      <c r="O46" s="297"/>
    </row>
    <row r="47" spans="1:15" s="143" customFormat="1" ht="15" customHeight="1" x14ac:dyDescent="0.35">
      <c r="A47" s="141" t="str">
        <f t="shared" si="2"/>
        <v/>
      </c>
      <c r="B47" s="134"/>
      <c r="C47" s="135"/>
      <c r="D47" s="136"/>
      <c r="E47" s="37"/>
      <c r="F47" s="37"/>
      <c r="G47" s="22"/>
      <c r="H47" s="37"/>
      <c r="I47" s="396"/>
      <c r="J47" s="188"/>
      <c r="K47" s="144"/>
      <c r="L47" s="97"/>
      <c r="M47" s="149"/>
      <c r="N47" s="15"/>
      <c r="O47" s="297"/>
    </row>
    <row r="48" spans="1:15" s="143" customFormat="1" ht="15" customHeight="1" x14ac:dyDescent="0.35">
      <c r="A48" s="141" t="str">
        <f t="shared" si="2"/>
        <v/>
      </c>
      <c r="B48" s="134"/>
      <c r="C48" s="135"/>
      <c r="D48" s="136"/>
      <c r="E48" s="37"/>
      <c r="F48" s="37"/>
      <c r="G48" s="22"/>
      <c r="H48" s="37"/>
      <c r="I48" s="396"/>
      <c r="J48" s="188"/>
      <c r="K48" s="144"/>
      <c r="L48" s="97"/>
      <c r="M48" s="149"/>
      <c r="N48" s="15"/>
      <c r="O48" s="297"/>
    </row>
    <row r="49" spans="1:24" s="143" customFormat="1" ht="15" customHeight="1" x14ac:dyDescent="0.35">
      <c r="A49" s="141" t="str">
        <f t="shared" si="2"/>
        <v/>
      </c>
      <c r="B49" s="134"/>
      <c r="C49" s="135"/>
      <c r="D49" s="136"/>
      <c r="E49" s="37"/>
      <c r="F49" s="37"/>
      <c r="G49" s="22"/>
      <c r="H49" s="37"/>
      <c r="I49" s="396"/>
      <c r="J49" s="188"/>
      <c r="K49" s="144"/>
      <c r="L49" s="97"/>
      <c r="M49" s="149"/>
      <c r="N49" s="15"/>
      <c r="O49" s="297"/>
    </row>
    <row r="50" spans="1:24" s="143" customFormat="1" ht="15" customHeight="1" x14ac:dyDescent="0.35">
      <c r="A50" s="141" t="str">
        <f t="shared" si="2"/>
        <v/>
      </c>
      <c r="B50" s="134"/>
      <c r="C50" s="135"/>
      <c r="D50" s="136"/>
      <c r="E50" s="37"/>
      <c r="F50" s="37"/>
      <c r="G50" s="22"/>
      <c r="H50" s="37"/>
      <c r="I50" s="396"/>
      <c r="J50" s="188"/>
      <c r="K50" s="144"/>
      <c r="L50" s="97"/>
      <c r="M50" s="149"/>
      <c r="N50" s="15"/>
      <c r="O50" s="297"/>
    </row>
    <row r="51" spans="1:24" s="143" customFormat="1" ht="15" customHeight="1" x14ac:dyDescent="0.35">
      <c r="A51" s="141" t="str">
        <f t="shared" si="2"/>
        <v/>
      </c>
      <c r="B51" s="134"/>
      <c r="C51" s="135"/>
      <c r="D51" s="136"/>
      <c r="E51" s="37"/>
      <c r="F51" s="37"/>
      <c r="G51" s="22"/>
      <c r="H51" s="37"/>
      <c r="I51" s="396"/>
      <c r="J51" s="188"/>
      <c r="K51" s="144"/>
      <c r="L51" s="97"/>
      <c r="M51" s="149"/>
      <c r="N51" s="15"/>
      <c r="O51" s="297"/>
    </row>
    <row r="52" spans="1:24" s="143" customFormat="1" ht="15" customHeight="1" x14ac:dyDescent="0.35">
      <c r="A52" s="141" t="str">
        <f t="shared" si="2"/>
        <v/>
      </c>
      <c r="B52" s="134"/>
      <c r="C52" s="135"/>
      <c r="D52" s="136"/>
      <c r="E52" s="37"/>
      <c r="F52" s="37"/>
      <c r="G52" s="22"/>
      <c r="H52" s="37"/>
      <c r="I52" s="396"/>
      <c r="J52" s="188"/>
      <c r="K52" s="144"/>
      <c r="L52" s="97"/>
      <c r="M52" s="149"/>
      <c r="N52" s="15"/>
      <c r="O52" s="297"/>
    </row>
    <row r="53" spans="1:24" ht="15" thickBot="1" x14ac:dyDescent="0.4">
      <c r="B53" s="150"/>
      <c r="C53" s="151"/>
      <c r="D53" s="151" t="s">
        <v>74</v>
      </c>
      <c r="E53" s="151"/>
      <c r="F53" s="151"/>
      <c r="G53" s="152"/>
      <c r="H53" s="151"/>
      <c r="I53" s="151"/>
      <c r="J53" s="153"/>
      <c r="K53" s="154">
        <f>SUM(K25:K52)</f>
        <v>8000</v>
      </c>
      <c r="L53" s="154">
        <f>SUM(L25:L52)</f>
        <v>17300</v>
      </c>
      <c r="M53" s="154">
        <f>SUM(M25:M52)</f>
        <v>17300</v>
      </c>
      <c r="N53" s="15"/>
      <c r="O53" s="297"/>
      <c r="P53" s="145"/>
      <c r="Q53" s="145"/>
      <c r="R53" s="145"/>
      <c r="S53" s="145"/>
      <c r="T53" s="145"/>
      <c r="U53" s="145"/>
      <c r="V53" s="145"/>
      <c r="W53" s="145"/>
      <c r="X53" s="145"/>
    </row>
    <row r="54" spans="1:24" x14ac:dyDescent="0.35">
      <c r="J54" s="146" t="s">
        <v>75</v>
      </c>
      <c r="K54" s="147"/>
      <c r="L54" s="176"/>
      <c r="N54" s="15"/>
      <c r="O54" s="297"/>
    </row>
    <row r="55" spans="1:24" x14ac:dyDescent="0.35">
      <c r="A55" s="140"/>
      <c r="B55" s="174" t="s">
        <v>76</v>
      </c>
      <c r="C55" s="174"/>
      <c r="D55" s="174"/>
      <c r="E55" s="174"/>
      <c r="F55" s="175">
        <v>1111111</v>
      </c>
      <c r="G55" s="140"/>
      <c r="L55" s="291"/>
      <c r="M55" s="291"/>
    </row>
    <row r="56" spans="1:24" x14ac:dyDescent="0.35">
      <c r="H56" s="69"/>
      <c r="L56" s="283"/>
      <c r="M56" s="283"/>
    </row>
    <row r="57" spans="1:24" x14ac:dyDescent="0.35">
      <c r="H57" s="69"/>
    </row>
    <row r="58" spans="1:24" x14ac:dyDescent="0.35">
      <c r="H58" s="69"/>
    </row>
    <row r="59" spans="1:24" x14ac:dyDescent="0.35">
      <c r="H59" s="69"/>
    </row>
    <row r="60" spans="1:24" x14ac:dyDescent="0.35">
      <c r="H60" s="69"/>
    </row>
    <row r="61" spans="1:24" x14ac:dyDescent="0.35">
      <c r="H61" s="69"/>
    </row>
    <row r="62" spans="1:24" x14ac:dyDescent="0.35">
      <c r="H62" s="69"/>
    </row>
    <row r="63" spans="1:24" x14ac:dyDescent="0.35">
      <c r="H63" s="69"/>
    </row>
    <row r="64" spans="1:24" x14ac:dyDescent="0.35">
      <c r="H64" s="69"/>
    </row>
    <row r="65" spans="8:8" x14ac:dyDescent="0.35">
      <c r="H65" s="69"/>
    </row>
    <row r="66" spans="8:8" x14ac:dyDescent="0.35">
      <c r="H66" s="69"/>
    </row>
    <row r="67" spans="8:8" x14ac:dyDescent="0.35">
      <c r="H67" s="69"/>
    </row>
    <row r="68" spans="8:8" x14ac:dyDescent="0.35">
      <c r="H68" s="69"/>
    </row>
    <row r="69" spans="8:8" x14ac:dyDescent="0.35">
      <c r="H69" s="69"/>
    </row>
    <row r="70" spans="8:8" x14ac:dyDescent="0.35">
      <c r="H70" s="69"/>
    </row>
    <row r="71" spans="8:8" x14ac:dyDescent="0.35">
      <c r="H71" s="69"/>
    </row>
    <row r="72" spans="8:8" x14ac:dyDescent="0.35">
      <c r="H72" s="69"/>
    </row>
    <row r="73" spans="8:8" x14ac:dyDescent="0.35">
      <c r="H73" s="69"/>
    </row>
    <row r="74" spans="8:8" x14ac:dyDescent="0.35">
      <c r="H74" s="69"/>
    </row>
    <row r="75" spans="8:8" x14ac:dyDescent="0.35">
      <c r="H75" s="69"/>
    </row>
    <row r="91" spans="2:5" x14ac:dyDescent="0.35">
      <c r="B91" s="137" t="s">
        <v>56</v>
      </c>
      <c r="C91" s="137"/>
      <c r="D91" s="439">
        <f>+SUMIF($D$25:$D$52,B91,$L$25:$L$52)</f>
        <v>0</v>
      </c>
      <c r="E91" s="137"/>
    </row>
    <row r="92" spans="2:5" x14ac:dyDescent="0.35">
      <c r="B92" s="137" t="s">
        <v>58</v>
      </c>
      <c r="C92" s="137"/>
      <c r="D92" s="439">
        <f>+SUMIF($D$25:$D$52,B92,$L$25:$L$52)</f>
        <v>0</v>
      </c>
      <c r="E92" s="137"/>
    </row>
    <row r="93" spans="2:5" x14ac:dyDescent="0.35">
      <c r="B93" s="137" t="s">
        <v>59</v>
      </c>
      <c r="C93" s="137"/>
      <c r="D93" s="439">
        <f>+SUMIF($D$25:$D$52,B93,$L$25:$L$52)</f>
        <v>0</v>
      </c>
      <c r="E93" s="137"/>
    </row>
    <row r="94" spans="2:5" x14ac:dyDescent="0.35">
      <c r="B94" s="137" t="s">
        <v>60</v>
      </c>
      <c r="C94" s="137"/>
      <c r="D94" s="439">
        <f>+SUMIF($D$25:$D$52,B94,$L$25:$L$52)</f>
        <v>0</v>
      </c>
      <c r="E94" s="137"/>
    </row>
    <row r="95" spans="2:5" x14ac:dyDescent="0.35">
      <c r="B95" s="137" t="s">
        <v>61</v>
      </c>
      <c r="C95" s="137"/>
      <c r="D95" s="439">
        <f>+SUMIF($D$25:$D$52,B95,$L$25:$L$52)</f>
        <v>0</v>
      </c>
      <c r="E95" s="137"/>
    </row>
    <row r="96" spans="2:5" x14ac:dyDescent="0.35">
      <c r="B96" s="137" t="s">
        <v>62</v>
      </c>
      <c r="C96" s="137"/>
      <c r="D96" s="439">
        <f>+SUMIF($D$25:$D$52,B96,$L$25:$L$52)</f>
        <v>0</v>
      </c>
      <c r="E96" s="137"/>
    </row>
    <row r="97" spans="4:4" x14ac:dyDescent="0.35">
      <c r="D97" s="365">
        <f>SUM(D91:D96)</f>
        <v>0</v>
      </c>
    </row>
  </sheetData>
  <mergeCells count="14">
    <mergeCell ref="N11:R11"/>
    <mergeCell ref="B4:N4"/>
    <mergeCell ref="L23:M23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B21:M21"/>
  </mergeCells>
  <conditionalFormatting sqref="K54">
    <cfRule type="cellIs" dxfId="2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E126"/>
  <sheetViews>
    <sheetView topLeftCell="A8" zoomScale="75" zoomScaleNormal="75" workbookViewId="0">
      <selection activeCell="W15" sqref="W15"/>
    </sheetView>
  </sheetViews>
  <sheetFormatPr baseColWidth="10" defaultColWidth="11.453125" defaultRowHeight="14.5" x14ac:dyDescent="0.35"/>
  <cols>
    <col min="1" max="1" width="2.7265625" style="59" customWidth="1"/>
    <col min="2" max="2" width="4.81640625" style="59" customWidth="1"/>
    <col min="3" max="3" width="43.26953125" style="67" customWidth="1"/>
    <col min="4" max="4" width="17" style="67" customWidth="1"/>
    <col min="5" max="5" width="30" style="69" customWidth="1"/>
    <col min="6" max="6" width="17.7265625" style="67" bestFit="1" customWidth="1"/>
    <col min="7" max="7" width="14.26953125" style="59" customWidth="1"/>
    <col min="8" max="8" width="18" style="310" customWidth="1"/>
    <col min="9" max="9" width="17.7265625" style="418" customWidth="1"/>
    <col min="10" max="10" width="18" style="67" customWidth="1"/>
    <col min="11" max="11" width="11.54296875" style="67" customWidth="1"/>
    <col min="12" max="12" width="11" style="59" customWidth="1"/>
    <col min="13" max="13" width="30.26953125" style="76" customWidth="1"/>
    <col min="14" max="14" width="17.7265625" style="418" customWidth="1"/>
    <col min="15" max="15" width="15.81640625" style="68" customWidth="1"/>
    <col min="16" max="16" width="11.7265625" style="68" customWidth="1"/>
    <col min="17" max="17" width="14" style="68" customWidth="1"/>
    <col min="18" max="18" width="18.26953125" style="68" bestFit="1" customWidth="1"/>
    <col min="19" max="19" width="18.26953125" style="68" customWidth="1"/>
    <col min="20" max="20" width="19.81640625" style="68" customWidth="1"/>
    <col min="21" max="24" width="20.54296875" style="68" customWidth="1"/>
    <col min="25" max="25" width="17.453125" style="67" customWidth="1"/>
    <col min="26" max="26" width="17.453125" style="68" customWidth="1"/>
    <col min="27" max="28" width="17.453125" style="59" customWidth="1"/>
    <col min="29" max="43" width="17.453125" style="215" customWidth="1"/>
    <col min="44" max="16384" width="11.453125" style="59"/>
  </cols>
  <sheetData>
    <row r="1" spans="2:109" ht="26" x14ac:dyDescent="0.35">
      <c r="G1" s="6"/>
      <c r="O1" s="59"/>
      <c r="P1" s="59"/>
      <c r="Q1" s="59"/>
      <c r="R1" s="59"/>
      <c r="S1" s="59"/>
      <c r="T1" s="59"/>
      <c r="U1" s="59"/>
      <c r="V1" s="59"/>
      <c r="W1" s="59"/>
      <c r="X1" s="59"/>
      <c r="Z1" s="59"/>
      <c r="AA1" s="2"/>
      <c r="AZ1" s="127" t="s">
        <v>77</v>
      </c>
    </row>
    <row r="2" spans="2:109" ht="26" x14ac:dyDescent="0.35">
      <c r="G2" s="6"/>
      <c r="O2" s="59"/>
      <c r="P2" s="59"/>
      <c r="Q2" s="59"/>
      <c r="R2" s="59"/>
      <c r="S2" s="59"/>
      <c r="T2" s="59"/>
      <c r="U2" s="59"/>
      <c r="V2" s="59"/>
      <c r="W2" s="59"/>
      <c r="X2" s="59"/>
      <c r="Z2" s="59"/>
      <c r="AZ2" s="127" t="s">
        <v>78</v>
      </c>
    </row>
    <row r="3" spans="2:109" ht="22.5" customHeight="1" x14ac:dyDescent="0.35">
      <c r="AZ3" s="127" t="s">
        <v>79</v>
      </c>
    </row>
    <row r="4" spans="2:109" s="34" customFormat="1" ht="30" customHeight="1" x14ac:dyDescent="0.35">
      <c r="C4" s="483" t="s">
        <v>80</v>
      </c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3"/>
      <c r="AD4" s="483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  <c r="BX4" s="178"/>
      <c r="BY4" s="178"/>
      <c r="BZ4" s="178"/>
      <c r="CA4" s="178"/>
      <c r="CB4" s="178"/>
      <c r="CC4" s="178"/>
      <c r="CD4" s="178"/>
      <c r="CE4" s="178"/>
      <c r="CF4" s="178"/>
      <c r="CG4" s="178"/>
      <c r="CH4" s="178"/>
      <c r="CI4" s="178"/>
      <c r="CJ4" s="178"/>
      <c r="CK4" s="178"/>
      <c r="CL4" s="178"/>
      <c r="CM4" s="178"/>
      <c r="CN4" s="178"/>
      <c r="CO4" s="178"/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</row>
    <row r="5" spans="2:109" s="34" customFormat="1" ht="30" customHeight="1" x14ac:dyDescent="0.35">
      <c r="C5" s="318"/>
      <c r="D5" s="318"/>
      <c r="E5" s="330"/>
      <c r="F5" s="330"/>
      <c r="G5" s="318"/>
      <c r="H5" s="311"/>
      <c r="I5" s="420"/>
      <c r="J5" s="425"/>
      <c r="K5" s="318"/>
      <c r="L5" s="318"/>
      <c r="M5" s="332"/>
      <c r="N5" s="420"/>
      <c r="O5" s="318"/>
      <c r="P5" s="318"/>
      <c r="Q5" s="330"/>
      <c r="R5" s="318"/>
      <c r="S5" s="318"/>
      <c r="T5" s="318"/>
      <c r="U5" s="318"/>
      <c r="V5" s="426"/>
      <c r="W5" s="426"/>
      <c r="X5" s="426"/>
      <c r="Y5" s="318"/>
      <c r="Z5" s="318"/>
      <c r="AA5" s="318"/>
      <c r="AB5" s="318"/>
      <c r="AC5" s="217"/>
      <c r="AD5" s="217"/>
      <c r="AE5" s="216"/>
      <c r="AF5" s="217"/>
      <c r="AG5" s="217"/>
      <c r="AH5" s="217"/>
      <c r="AI5" s="217"/>
      <c r="AJ5" s="217"/>
      <c r="AK5" s="216"/>
      <c r="AL5" s="217"/>
      <c r="AM5" s="217"/>
      <c r="AN5" s="217"/>
      <c r="AO5" s="217"/>
      <c r="AP5" s="217"/>
      <c r="AQ5" s="216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78"/>
      <c r="BN5" s="178"/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78"/>
      <c r="CI5" s="178"/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78"/>
      <c r="DD5" s="178"/>
      <c r="DE5" s="178"/>
    </row>
    <row r="6" spans="2:109" s="34" customFormat="1" ht="30" customHeight="1" x14ac:dyDescent="0.35">
      <c r="B6" s="199" t="s">
        <v>81</v>
      </c>
      <c r="D6" s="318"/>
      <c r="E6" s="330"/>
      <c r="F6" s="330"/>
      <c r="G6" s="318"/>
      <c r="H6" s="311"/>
      <c r="I6" s="420"/>
      <c r="J6" s="425"/>
      <c r="K6" s="318"/>
      <c r="L6" s="318"/>
      <c r="M6" s="332"/>
      <c r="N6" s="420"/>
      <c r="O6" s="318"/>
      <c r="P6" s="318"/>
      <c r="Q6" s="330"/>
      <c r="R6" s="318"/>
      <c r="S6" s="318"/>
      <c r="T6" s="318"/>
      <c r="U6" s="318"/>
      <c r="V6" s="426"/>
      <c r="W6" s="426"/>
      <c r="X6" s="426"/>
      <c r="Y6" s="318"/>
      <c r="Z6" s="318"/>
      <c r="AA6" s="318"/>
      <c r="AB6" s="318"/>
      <c r="AC6" s="217"/>
      <c r="AD6" s="217"/>
      <c r="AE6" s="216"/>
      <c r="AF6" s="217"/>
      <c r="AG6" s="217"/>
      <c r="AH6" s="217"/>
      <c r="AI6" s="217"/>
      <c r="AJ6" s="217"/>
      <c r="AK6" s="216"/>
      <c r="AL6" s="217"/>
      <c r="AM6" s="217"/>
      <c r="AN6" s="217"/>
      <c r="AO6" s="217"/>
      <c r="AP6" s="217"/>
      <c r="AQ6" s="216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8"/>
      <c r="BV6" s="178"/>
      <c r="BW6" s="178"/>
      <c r="BX6" s="178"/>
      <c r="BY6" s="178"/>
      <c r="BZ6" s="178"/>
      <c r="CA6" s="178"/>
      <c r="CB6" s="178"/>
      <c r="CC6" s="178"/>
      <c r="CD6" s="178"/>
      <c r="CE6" s="178"/>
      <c r="CF6" s="178"/>
      <c r="CG6" s="178"/>
      <c r="CH6" s="178"/>
      <c r="CI6" s="178"/>
      <c r="CJ6" s="178"/>
      <c r="CK6" s="178"/>
      <c r="CL6" s="178"/>
      <c r="CM6" s="178"/>
      <c r="CN6" s="178"/>
      <c r="CO6" s="178"/>
      <c r="CP6" s="178"/>
      <c r="CQ6" s="178"/>
      <c r="CR6" s="178"/>
      <c r="CS6" s="178"/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78"/>
    </row>
    <row r="7" spans="2:109" s="34" customFormat="1" ht="30" customHeight="1" x14ac:dyDescent="0.35">
      <c r="B7" s="21" t="str">
        <f>+GESTORES!B6</f>
        <v>Versión 4: 14/08/19</v>
      </c>
      <c r="D7" s="69"/>
      <c r="E7" s="69"/>
      <c r="F7" s="64"/>
      <c r="G7" s="69"/>
      <c r="H7" s="312"/>
      <c r="I7" s="363"/>
      <c r="J7" s="64"/>
      <c r="K7" s="64"/>
      <c r="L7" s="69"/>
      <c r="M7" s="333"/>
      <c r="N7" s="363"/>
      <c r="O7" s="69"/>
      <c r="P7" s="69"/>
      <c r="Q7" s="69"/>
      <c r="R7" s="69"/>
      <c r="S7" s="69"/>
      <c r="T7" s="69"/>
      <c r="U7" s="69"/>
      <c r="V7" s="69"/>
      <c r="W7" s="69"/>
      <c r="X7" s="69"/>
      <c r="Y7" s="64"/>
      <c r="Z7" s="69"/>
      <c r="AA7" s="69"/>
      <c r="AB7" s="69"/>
      <c r="AC7" s="3"/>
      <c r="AD7" s="216"/>
      <c r="AE7" s="216"/>
      <c r="AF7" s="3"/>
      <c r="AG7" s="216"/>
      <c r="AH7" s="216"/>
      <c r="AI7" s="216"/>
      <c r="AJ7" s="216"/>
      <c r="AK7" s="216"/>
      <c r="AL7" s="3"/>
      <c r="AM7" s="216"/>
      <c r="AN7" s="216"/>
      <c r="AO7" s="216"/>
      <c r="AP7" s="216"/>
      <c r="AQ7" s="216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78"/>
      <c r="BG7" s="178"/>
      <c r="BH7" s="178"/>
      <c r="BI7" s="178"/>
      <c r="BJ7" s="178"/>
      <c r="BK7" s="178"/>
      <c r="BL7" s="178"/>
      <c r="BM7" s="178"/>
      <c r="BN7" s="178"/>
      <c r="BO7" s="178"/>
      <c r="BP7" s="178"/>
      <c r="BQ7" s="178"/>
      <c r="BR7" s="178"/>
      <c r="BS7" s="178"/>
      <c r="BT7" s="178"/>
      <c r="BU7" s="178"/>
      <c r="BV7" s="178"/>
      <c r="BW7" s="178"/>
      <c r="BX7" s="178"/>
      <c r="BY7" s="178"/>
      <c r="BZ7" s="178"/>
      <c r="CA7" s="178"/>
      <c r="CB7" s="178"/>
      <c r="CC7" s="178"/>
      <c r="CD7" s="178"/>
      <c r="CE7" s="178"/>
      <c r="CF7" s="178"/>
      <c r="CG7" s="178"/>
      <c r="CH7" s="178"/>
      <c r="CI7" s="178"/>
      <c r="CJ7" s="178"/>
      <c r="CK7" s="178"/>
      <c r="CL7" s="178"/>
      <c r="CM7" s="178"/>
      <c r="CN7" s="178"/>
      <c r="CO7" s="178"/>
      <c r="CP7" s="178"/>
      <c r="CQ7" s="178"/>
      <c r="CR7" s="178"/>
      <c r="CS7" s="178"/>
      <c r="CT7" s="178"/>
      <c r="CU7" s="178"/>
      <c r="CV7" s="178"/>
      <c r="CW7" s="178"/>
      <c r="CX7" s="178"/>
      <c r="CY7" s="178"/>
      <c r="CZ7" s="178"/>
      <c r="DA7" s="178"/>
      <c r="DB7" s="178"/>
      <c r="DC7" s="178"/>
      <c r="DD7" s="178"/>
      <c r="DE7" s="178"/>
    </row>
    <row r="8" spans="2:109" s="34" customFormat="1" ht="15" customHeight="1" x14ac:dyDescent="0.35">
      <c r="B8" s="69"/>
      <c r="D8" s="69"/>
      <c r="E8" s="69"/>
      <c r="F8" s="64"/>
      <c r="G8" s="69"/>
      <c r="H8" s="312"/>
      <c r="I8" s="363"/>
      <c r="J8" s="64"/>
      <c r="K8" s="64"/>
      <c r="L8" s="69"/>
      <c r="M8" s="369"/>
      <c r="N8" s="363"/>
      <c r="O8" s="365"/>
      <c r="R8" s="364"/>
      <c r="S8" s="69"/>
      <c r="T8" s="69"/>
      <c r="U8" s="69"/>
      <c r="V8" s="69"/>
      <c r="W8" s="69"/>
      <c r="X8" s="69"/>
      <c r="Y8" s="64"/>
      <c r="Z8" s="69"/>
      <c r="AA8" s="69"/>
      <c r="AB8" s="69"/>
      <c r="AC8" s="3"/>
      <c r="AD8" s="216"/>
      <c r="AE8" s="216"/>
      <c r="AF8" s="3"/>
      <c r="AG8" s="216"/>
      <c r="AH8" s="216"/>
      <c r="AI8" s="216"/>
      <c r="AJ8" s="216"/>
      <c r="AK8" s="216"/>
      <c r="AL8" s="3"/>
      <c r="AM8" s="216"/>
      <c r="AN8" s="216"/>
      <c r="AO8" s="216"/>
      <c r="AP8" s="216"/>
      <c r="AQ8" s="216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78"/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178"/>
      <c r="BR8" s="178"/>
      <c r="BS8" s="178"/>
      <c r="BT8" s="178"/>
      <c r="BU8" s="178"/>
      <c r="BV8" s="178"/>
      <c r="BW8" s="178"/>
      <c r="BX8" s="178"/>
      <c r="BY8" s="178"/>
      <c r="BZ8" s="178"/>
      <c r="CA8" s="178"/>
      <c r="CB8" s="178"/>
      <c r="CC8" s="178"/>
      <c r="CD8" s="178"/>
      <c r="CE8" s="178"/>
      <c r="CF8" s="178"/>
      <c r="CG8" s="178"/>
      <c r="CH8" s="178"/>
      <c r="CI8" s="178"/>
      <c r="CJ8" s="178"/>
      <c r="CK8" s="178"/>
      <c r="CL8" s="178"/>
      <c r="CM8" s="178"/>
      <c r="CN8" s="178"/>
      <c r="CO8" s="178"/>
      <c r="CP8" s="178"/>
      <c r="CQ8" s="178"/>
      <c r="CR8" s="178"/>
      <c r="CS8" s="178"/>
      <c r="CT8" s="178"/>
      <c r="CU8" s="178"/>
      <c r="CV8" s="178"/>
      <c r="CW8" s="178"/>
      <c r="CX8" s="178"/>
      <c r="CY8" s="178"/>
      <c r="CZ8" s="178"/>
      <c r="DA8" s="178"/>
      <c r="DB8" s="178"/>
      <c r="DC8" s="178"/>
      <c r="DD8" s="178"/>
      <c r="DE8" s="178"/>
    </row>
    <row r="9" spans="2:109" s="69" customFormat="1" x14ac:dyDescent="0.3">
      <c r="B9" s="490" t="str">
        <f>+'GLOBAL CONVENIO'!G10</f>
        <v>FECHA DE PRESENTACIÓN</v>
      </c>
      <c r="C9" s="490"/>
      <c r="D9" s="168">
        <f>+'GLOBAL CONVENIO'!I10</f>
        <v>37519</v>
      </c>
      <c r="F9" s="64"/>
      <c r="H9" s="312"/>
      <c r="I9" s="363"/>
      <c r="J9" s="64"/>
      <c r="K9" s="64"/>
      <c r="M9" s="333"/>
      <c r="N9" s="363"/>
      <c r="P9" s="364"/>
      <c r="R9" s="366"/>
      <c r="Y9" s="64"/>
      <c r="AC9" s="3"/>
      <c r="AD9" s="218"/>
      <c r="AE9" s="3"/>
      <c r="AF9" s="3"/>
      <c r="AG9" s="218"/>
      <c r="AH9" s="218"/>
      <c r="AI9" s="218"/>
      <c r="AJ9" s="218"/>
      <c r="AK9" s="3"/>
      <c r="AL9" s="3"/>
      <c r="AM9" s="218"/>
      <c r="AN9" s="218"/>
      <c r="AO9" s="218"/>
      <c r="AP9" s="218"/>
      <c r="AQ9" s="3"/>
    </row>
    <row r="10" spans="2:109" s="69" customFormat="1" ht="15" thickBot="1" x14ac:dyDescent="0.35">
      <c r="B10" s="490" t="str">
        <f>+'GLOBAL CONVENIO'!G11</f>
        <v>PERIODO DE REPORTE</v>
      </c>
      <c r="C10" s="490"/>
      <c r="D10" s="169" t="str">
        <f>+'GLOBAL CONVENIO'!I11</f>
        <v>AGOSTO</v>
      </c>
      <c r="F10" s="64"/>
      <c r="H10" s="312"/>
      <c r="I10" s="363"/>
      <c r="J10" s="64"/>
      <c r="K10" s="64"/>
      <c r="M10" s="333"/>
      <c r="N10" s="363"/>
      <c r="P10" s="363"/>
      <c r="Y10" s="64"/>
      <c r="AC10" s="3"/>
      <c r="AD10" s="219"/>
      <c r="AE10" s="3"/>
      <c r="AF10" s="3"/>
      <c r="AG10" s="219"/>
      <c r="AH10" s="219"/>
      <c r="AI10" s="219"/>
      <c r="AJ10" s="219"/>
      <c r="AK10" s="3"/>
      <c r="AL10" s="3"/>
      <c r="AM10" s="219"/>
      <c r="AN10" s="219"/>
      <c r="AO10" s="219"/>
      <c r="AP10" s="219"/>
      <c r="AQ10" s="3"/>
    </row>
    <row r="11" spans="2:109" s="69" customFormat="1" ht="15.75" customHeight="1" thickBot="1" x14ac:dyDescent="0.35">
      <c r="C11" s="212"/>
      <c r="D11" s="213"/>
      <c r="F11" s="64"/>
      <c r="H11" s="312"/>
      <c r="I11" s="363"/>
      <c r="J11" s="64"/>
      <c r="K11" s="64"/>
      <c r="M11" s="333"/>
      <c r="N11" s="363"/>
      <c r="O11" s="437" t="s">
        <v>237</v>
      </c>
      <c r="X11" s="443">
        <f>+X14-100%</f>
        <v>-0.57499999999999996</v>
      </c>
      <c r="AC11" s="478" t="s">
        <v>84</v>
      </c>
      <c r="AD11" s="479"/>
      <c r="AE11" s="479"/>
      <c r="AF11" s="479"/>
      <c r="AG11" s="479"/>
      <c r="AH11" s="479"/>
      <c r="AI11" s="479"/>
      <c r="AJ11" s="479"/>
      <c r="AK11" s="479"/>
      <c r="AL11" s="479"/>
      <c r="AM11" s="479"/>
      <c r="AN11" s="479"/>
      <c r="AO11" s="479"/>
      <c r="AP11" s="479"/>
      <c r="AQ11" s="479"/>
      <c r="AR11" s="479"/>
      <c r="AS11" s="479"/>
      <c r="AT11" s="479"/>
      <c r="AU11" s="479"/>
      <c r="AV11" s="479"/>
      <c r="AW11" s="480"/>
    </row>
    <row r="12" spans="2:109" s="69" customFormat="1" ht="19.5" customHeight="1" thickBot="1" x14ac:dyDescent="0.5">
      <c r="C12" s="72"/>
      <c r="D12" s="55"/>
      <c r="F12" s="64"/>
      <c r="G12" s="64"/>
      <c r="H12" s="312"/>
      <c r="I12" s="363"/>
      <c r="J12" s="64"/>
      <c r="M12" s="333" t="s">
        <v>234</v>
      </c>
      <c r="N12" s="363"/>
      <c r="P12" s="64"/>
      <c r="Q12" s="64"/>
      <c r="R12" s="64"/>
      <c r="S12" s="488" t="s">
        <v>82</v>
      </c>
      <c r="T12" s="489"/>
      <c r="Y12" s="484" t="s">
        <v>83</v>
      </c>
      <c r="Z12" s="485"/>
      <c r="AA12" s="486"/>
      <c r="AB12" s="487"/>
      <c r="AC12" s="478" t="s">
        <v>85</v>
      </c>
      <c r="AD12" s="479"/>
      <c r="AE12" s="479"/>
      <c r="AF12" s="478" t="s">
        <v>86</v>
      </c>
      <c r="AG12" s="479"/>
      <c r="AH12" s="479"/>
      <c r="AI12" s="479"/>
      <c r="AJ12" s="479"/>
      <c r="AK12" s="479"/>
      <c r="AL12" s="478" t="s">
        <v>87</v>
      </c>
      <c r="AM12" s="479"/>
      <c r="AN12" s="479"/>
      <c r="AO12" s="479"/>
      <c r="AP12" s="479"/>
      <c r="AQ12" s="480"/>
      <c r="AR12" s="478" t="s">
        <v>88</v>
      </c>
      <c r="AS12" s="479"/>
      <c r="AT12" s="479"/>
      <c r="AU12" s="479"/>
      <c r="AV12" s="479"/>
      <c r="AW12" s="480"/>
      <c r="AX12" s="226" t="s">
        <v>89</v>
      </c>
    </row>
    <row r="13" spans="2:109" s="8" customFormat="1" ht="49.5" customHeight="1" thickBot="1" x14ac:dyDescent="0.4">
      <c r="B13" s="103" t="s">
        <v>45</v>
      </c>
      <c r="C13" s="103" t="s">
        <v>90</v>
      </c>
      <c r="D13" s="103" t="s">
        <v>91</v>
      </c>
      <c r="E13" s="104" t="s">
        <v>67</v>
      </c>
      <c r="F13" s="103" t="s">
        <v>92</v>
      </c>
      <c r="G13" s="103" t="s">
        <v>22</v>
      </c>
      <c r="H13" s="313" t="s">
        <v>93</v>
      </c>
      <c r="I13" s="421" t="s">
        <v>97</v>
      </c>
      <c r="J13" s="104" t="s">
        <v>94</v>
      </c>
      <c r="K13" s="104" t="s">
        <v>95</v>
      </c>
      <c r="L13" s="104" t="s">
        <v>6</v>
      </c>
      <c r="M13" s="334" t="s">
        <v>96</v>
      </c>
      <c r="N13" s="421" t="s">
        <v>97</v>
      </c>
      <c r="O13" s="104" t="s">
        <v>98</v>
      </c>
      <c r="P13" s="435" t="s">
        <v>188</v>
      </c>
      <c r="Q13" s="436" t="s">
        <v>235</v>
      </c>
      <c r="R13" s="214" t="s">
        <v>194</v>
      </c>
      <c r="S13" s="104" t="s">
        <v>70</v>
      </c>
      <c r="T13" s="104" t="s">
        <v>99</v>
      </c>
      <c r="U13" s="105" t="s">
        <v>100</v>
      </c>
      <c r="V13" s="440"/>
      <c r="W13" s="440"/>
      <c r="X13" s="440"/>
      <c r="Y13" s="214" t="s">
        <v>101</v>
      </c>
      <c r="Z13" s="104" t="s">
        <v>70</v>
      </c>
      <c r="AA13" s="104" t="s">
        <v>99</v>
      </c>
      <c r="AB13" s="105" t="s">
        <v>100</v>
      </c>
      <c r="AC13" s="214" t="s">
        <v>102</v>
      </c>
      <c r="AD13" s="104" t="s">
        <v>103</v>
      </c>
      <c r="AE13" s="104" t="s">
        <v>104</v>
      </c>
      <c r="AF13" s="214" t="s">
        <v>102</v>
      </c>
      <c r="AG13" s="104" t="s">
        <v>105</v>
      </c>
      <c r="AH13" s="104" t="s">
        <v>106</v>
      </c>
      <c r="AI13" s="103" t="s">
        <v>102</v>
      </c>
      <c r="AJ13" s="104" t="s">
        <v>105</v>
      </c>
      <c r="AK13" s="104" t="s">
        <v>107</v>
      </c>
      <c r="AL13" s="214" t="s">
        <v>102</v>
      </c>
      <c r="AM13" s="104" t="s">
        <v>105</v>
      </c>
      <c r="AN13" s="104" t="s">
        <v>106</v>
      </c>
      <c r="AO13" s="104" t="s">
        <v>102</v>
      </c>
      <c r="AP13" s="103" t="s">
        <v>105</v>
      </c>
      <c r="AQ13" s="105" t="s">
        <v>107</v>
      </c>
      <c r="AR13" s="214" t="s">
        <v>102</v>
      </c>
      <c r="AS13" s="104" t="s">
        <v>105</v>
      </c>
      <c r="AT13" s="104" t="s">
        <v>106</v>
      </c>
      <c r="AU13" s="104" t="s">
        <v>102</v>
      </c>
      <c r="AV13" s="103" t="s">
        <v>105</v>
      </c>
      <c r="AW13" s="105" t="s">
        <v>107</v>
      </c>
    </row>
    <row r="14" spans="2:109" s="18" customFormat="1" ht="25.5" customHeight="1" x14ac:dyDescent="0.35">
      <c r="B14" s="135">
        <v>1</v>
      </c>
      <c r="C14" s="368" t="s">
        <v>256</v>
      </c>
      <c r="D14" s="25">
        <v>111111</v>
      </c>
      <c r="E14" s="308" t="s">
        <v>259</v>
      </c>
      <c r="F14" s="135">
        <v>11111</v>
      </c>
      <c r="G14" s="274">
        <v>43647</v>
      </c>
      <c r="H14" s="427">
        <v>76</v>
      </c>
      <c r="I14" s="265">
        <v>111111111</v>
      </c>
      <c r="J14" s="433">
        <v>80000</v>
      </c>
      <c r="K14" s="309">
        <v>43689</v>
      </c>
      <c r="L14" s="274">
        <v>43808</v>
      </c>
      <c r="M14" s="378" t="s">
        <v>246</v>
      </c>
      <c r="N14" s="265">
        <v>111111111</v>
      </c>
      <c r="O14" s="35" t="s">
        <v>77</v>
      </c>
      <c r="P14" s="434"/>
      <c r="Q14" s="434">
        <v>100</v>
      </c>
      <c r="R14" s="371">
        <v>1500</v>
      </c>
      <c r="S14" s="370">
        <f>+R14*0.65</f>
        <v>975</v>
      </c>
      <c r="T14" s="370">
        <f>(IF($O$14="Pequeña",R14*0.2,(IF($O$14="Mediana",R14*0.15,(IF($O$14="Grande",R14*0.15,0))))))</f>
        <v>300</v>
      </c>
      <c r="U14" s="228">
        <f>(IF($O$14="Pequeña",$R$14*0.15,(IF($O$14="Mediana",$R$14*0.2,(IF($O$14="Grande",$R$14*0.2,0))))))</f>
        <v>225</v>
      </c>
      <c r="V14" s="441">
        <f>+T14+S14</f>
        <v>1275</v>
      </c>
      <c r="W14" s="441">
        <f>+V14/2</f>
        <v>637.5</v>
      </c>
      <c r="X14" s="442">
        <f>+W14/R14</f>
        <v>0.42499999999999999</v>
      </c>
      <c r="Y14" s="230">
        <f>+SUM(Z14:AB14)</f>
        <v>0</v>
      </c>
      <c r="Z14" s="228">
        <f>+AH14+AN14</f>
        <v>0</v>
      </c>
      <c r="AA14" s="228">
        <f t="shared" ref="AA14" si="0">+AK14+AQ14</f>
        <v>0</v>
      </c>
      <c r="AB14" s="229">
        <f>+AE14</f>
        <v>0</v>
      </c>
      <c r="AC14" s="222"/>
      <c r="AD14" s="220"/>
      <c r="AE14" s="220"/>
      <c r="AF14" s="222"/>
      <c r="AG14" s="220"/>
      <c r="AH14" s="220"/>
      <c r="AI14" s="220"/>
      <c r="AJ14" s="220"/>
      <c r="AK14" s="220"/>
      <c r="AL14" s="222"/>
      <c r="AM14" s="220"/>
      <c r="AN14" s="220"/>
      <c r="AO14" s="220"/>
      <c r="AP14" s="220"/>
      <c r="AQ14" s="221"/>
      <c r="AR14" s="222"/>
      <c r="AS14" s="220"/>
      <c r="AT14" s="220"/>
      <c r="AU14" s="220"/>
      <c r="AV14" s="220"/>
      <c r="AW14" s="221"/>
    </row>
    <row r="15" spans="2:109" s="18" customFormat="1" ht="25.5" customHeight="1" x14ac:dyDescent="0.35">
      <c r="B15" s="135">
        <v>2</v>
      </c>
      <c r="C15" s="361" t="s">
        <v>257</v>
      </c>
      <c r="D15" s="25">
        <v>222222</v>
      </c>
      <c r="E15" s="308" t="s">
        <v>260</v>
      </c>
      <c r="F15" s="135">
        <v>222222</v>
      </c>
      <c r="G15" s="274">
        <v>43699</v>
      </c>
      <c r="H15" s="427">
        <v>80</v>
      </c>
      <c r="I15" s="265">
        <v>222222222</v>
      </c>
      <c r="J15" s="10">
        <v>1111</v>
      </c>
      <c r="K15" s="309">
        <v>43699</v>
      </c>
      <c r="L15" s="274">
        <v>43808</v>
      </c>
      <c r="M15" s="378" t="s">
        <v>247</v>
      </c>
      <c r="N15" s="265">
        <v>222222222</v>
      </c>
      <c r="O15" s="35" t="s">
        <v>78</v>
      </c>
      <c r="P15" s="434"/>
      <c r="Q15" s="434">
        <v>50</v>
      </c>
      <c r="R15" s="371">
        <v>3000</v>
      </c>
      <c r="S15" s="367">
        <f>+R15*0.65</f>
        <v>1950</v>
      </c>
      <c r="T15" s="367">
        <f>(IF($O$15="Pequeña",R15*0.2,(IF($O$15="Mediana",R15*0.15,(IF($O$15="Grande",R15*0.15,0))))))</f>
        <v>450</v>
      </c>
      <c r="U15" s="228">
        <f t="shared" ref="U15:U16" si="1">(IF(O15="Pequeña",R15*0.15,(IF(O15="Mediana",R15*0.2,(IF(O15="Grande",R15*0.2,0))))))</f>
        <v>600</v>
      </c>
      <c r="V15" s="441">
        <v>1000</v>
      </c>
      <c r="W15" s="441">
        <f>+S15+T15*50%</f>
        <v>2175</v>
      </c>
      <c r="X15" s="441"/>
      <c r="Y15" s="230">
        <f t="shared" ref="Y15:Y16" si="2">+SUM(Z15:AB15)</f>
        <v>0</v>
      </c>
      <c r="Z15" s="228">
        <f t="shared" ref="Z15:Z16" si="3">+AH15+AN15</f>
        <v>0</v>
      </c>
      <c r="AA15" s="228">
        <f t="shared" ref="AA15:AA16" si="4">+AK15+AQ15</f>
        <v>0</v>
      </c>
      <c r="AB15" s="229">
        <f t="shared" ref="AB15:AB16" si="5">+AE15</f>
        <v>0</v>
      </c>
      <c r="AC15" s="222"/>
      <c r="AD15" s="220"/>
      <c r="AE15" s="220"/>
      <c r="AF15" s="222"/>
      <c r="AG15" s="220"/>
      <c r="AH15" s="220"/>
      <c r="AI15" s="220"/>
      <c r="AJ15" s="220"/>
      <c r="AK15" s="220"/>
      <c r="AL15" s="222"/>
      <c r="AM15" s="220"/>
      <c r="AN15" s="220"/>
      <c r="AO15" s="220"/>
      <c r="AP15" s="220"/>
      <c r="AQ15" s="221"/>
      <c r="AR15" s="222"/>
      <c r="AS15" s="220"/>
      <c r="AT15" s="220"/>
      <c r="AU15" s="220"/>
      <c r="AV15" s="220"/>
      <c r="AW15" s="221"/>
    </row>
    <row r="16" spans="2:109" s="18" customFormat="1" ht="43.5" customHeight="1" thickBot="1" x14ac:dyDescent="0.4">
      <c r="B16" s="135">
        <v>3</v>
      </c>
      <c r="C16" s="361" t="s">
        <v>258</v>
      </c>
      <c r="D16" s="25">
        <v>3333333</v>
      </c>
      <c r="E16" s="308" t="s">
        <v>261</v>
      </c>
      <c r="F16" s="135">
        <v>333333</v>
      </c>
      <c r="G16" s="274">
        <v>43699</v>
      </c>
      <c r="H16" s="427">
        <v>80</v>
      </c>
      <c r="I16" s="265">
        <v>333333333</v>
      </c>
      <c r="J16" s="10">
        <v>33333</v>
      </c>
      <c r="K16" s="309">
        <v>43699</v>
      </c>
      <c r="L16" s="274">
        <v>43808</v>
      </c>
      <c r="M16" s="503" t="s">
        <v>248</v>
      </c>
      <c r="N16" s="265">
        <v>333333333</v>
      </c>
      <c r="O16" s="35" t="s">
        <v>79</v>
      </c>
      <c r="P16" s="434"/>
      <c r="Q16" s="434">
        <v>90</v>
      </c>
      <c r="R16" s="371">
        <v>4000</v>
      </c>
      <c r="S16" s="367">
        <f>+R16*0.65</f>
        <v>2600</v>
      </c>
      <c r="T16" s="367">
        <f t="shared" ref="T16" si="6">(IF(O16="Pequeña",R16*0.2,(IF(O16="Mediana",R16*0.15,(IF(O16="Grande",R16*0.15,0))))))</f>
        <v>600</v>
      </c>
      <c r="U16" s="228">
        <f t="shared" si="1"/>
        <v>800</v>
      </c>
      <c r="V16" s="441">
        <v>2000</v>
      </c>
      <c r="W16" s="441">
        <f>+S16+T16*50%</f>
        <v>2900</v>
      </c>
      <c r="X16" s="441"/>
      <c r="Y16" s="230">
        <f t="shared" si="2"/>
        <v>0</v>
      </c>
      <c r="Z16" s="228">
        <f t="shared" si="3"/>
        <v>0</v>
      </c>
      <c r="AA16" s="228">
        <f t="shared" si="4"/>
        <v>0</v>
      </c>
      <c r="AB16" s="229">
        <f t="shared" si="5"/>
        <v>0</v>
      </c>
      <c r="AC16" s="222"/>
      <c r="AD16" s="220"/>
      <c r="AE16" s="220"/>
      <c r="AF16" s="222"/>
      <c r="AG16" s="220"/>
      <c r="AH16" s="220"/>
      <c r="AI16" s="220"/>
      <c r="AJ16" s="220"/>
      <c r="AK16" s="220"/>
      <c r="AL16" s="222"/>
      <c r="AM16" s="220"/>
      <c r="AN16" s="220"/>
      <c r="AO16" s="220"/>
      <c r="AP16" s="220"/>
      <c r="AQ16" s="221"/>
      <c r="AR16" s="222"/>
      <c r="AS16" s="220"/>
      <c r="AT16" s="220"/>
      <c r="AU16" s="220"/>
      <c r="AV16" s="220"/>
      <c r="AW16" s="221"/>
    </row>
    <row r="17" spans="2:49" s="4" customFormat="1" ht="15" thickBot="1" x14ac:dyDescent="0.4">
      <c r="B17" s="11"/>
      <c r="C17" s="46"/>
      <c r="D17" s="46"/>
      <c r="E17" s="355"/>
      <c r="F17" s="45"/>
      <c r="G17" s="45"/>
      <c r="H17" s="428">
        <f>SUM(H14:H16)</f>
        <v>236</v>
      </c>
      <c r="I17" s="422"/>
      <c r="J17" s="45"/>
      <c r="K17" s="46"/>
      <c r="L17" s="46"/>
      <c r="M17" s="335"/>
      <c r="N17" s="422"/>
      <c r="O17" s="45"/>
      <c r="P17" s="362"/>
      <c r="Q17" s="362"/>
      <c r="R17" s="47">
        <f>SUM(R14:R16)</f>
        <v>8500</v>
      </c>
      <c r="S17" s="47">
        <f>SUM(S14:S16)</f>
        <v>5525</v>
      </c>
      <c r="T17" s="47">
        <f>SUM(T14:T16)</f>
        <v>1350</v>
      </c>
      <c r="U17" s="47">
        <f>SUM(U14:U16)</f>
        <v>1625</v>
      </c>
      <c r="V17" s="47"/>
      <c r="W17" s="47"/>
      <c r="X17" s="47"/>
      <c r="Y17" s="47">
        <f>SUM(Y14:Y16)</f>
        <v>0</v>
      </c>
      <c r="Z17" s="47">
        <f>SUM(Z14:Z16)</f>
        <v>0</v>
      </c>
      <c r="AA17" s="47">
        <f>SUM(AA14:AA16)</f>
        <v>0</v>
      </c>
      <c r="AB17" s="47">
        <f>SUM(AB14:AB16)</f>
        <v>0</v>
      </c>
      <c r="AC17" s="481"/>
      <c r="AD17" s="482"/>
      <c r="AE17" s="223">
        <f>SUM(AE14:AE16)</f>
        <v>0</v>
      </c>
      <c r="AF17" s="481"/>
      <c r="AG17" s="482"/>
      <c r="AH17" s="223">
        <f>SUM(AH14:AH16)</f>
        <v>0</v>
      </c>
      <c r="AI17" s="223"/>
      <c r="AJ17" s="223"/>
      <c r="AK17" s="223">
        <f>SUM(AK14:AK16)</f>
        <v>0</v>
      </c>
      <c r="AL17" s="481"/>
      <c r="AM17" s="482"/>
      <c r="AN17" s="223">
        <f>SUM(AN14:AN16)</f>
        <v>0</v>
      </c>
      <c r="AO17" s="259"/>
      <c r="AP17" s="259"/>
      <c r="AQ17" s="224">
        <f>SUM(AQ14:AQ16)</f>
        <v>0</v>
      </c>
      <c r="AR17" s="481"/>
      <c r="AS17" s="482"/>
      <c r="AT17" s="223">
        <f>SUM(AT14:AT16)</f>
        <v>0</v>
      </c>
      <c r="AU17" s="259"/>
      <c r="AV17" s="259"/>
      <c r="AW17" s="224">
        <f>SUM(AW14:AW16)</f>
        <v>0</v>
      </c>
    </row>
    <row r="18" spans="2:49" s="54" customFormat="1" x14ac:dyDescent="0.35">
      <c r="C18" s="53"/>
      <c r="D18" s="52"/>
      <c r="E18" s="356"/>
      <c r="F18" s="53"/>
      <c r="G18" s="53"/>
      <c r="H18" s="429">
        <f>AVERAGE(H5:H16)</f>
        <v>78.666666666666671</v>
      </c>
      <c r="I18" s="423"/>
      <c r="J18" s="53"/>
      <c r="K18" s="52"/>
      <c r="L18" s="52"/>
      <c r="M18" s="336"/>
      <c r="N18" s="423"/>
      <c r="O18" s="52"/>
      <c r="P18" s="53"/>
      <c r="Q18" s="53"/>
      <c r="R18" s="53"/>
      <c r="S18" s="53"/>
      <c r="T18" s="53"/>
      <c r="U18" s="53"/>
      <c r="V18" s="53"/>
      <c r="W18" s="53"/>
      <c r="X18" s="53"/>
      <c r="Y18" s="52"/>
      <c r="Z18" s="52"/>
      <c r="AA18" s="128"/>
      <c r="AB18" s="129"/>
      <c r="AC18" s="225"/>
      <c r="AD18" s="225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</row>
    <row r="19" spans="2:49" s="4" customFormat="1" x14ac:dyDescent="0.35">
      <c r="C19" s="71" t="s">
        <v>121</v>
      </c>
      <c r="D19" s="36"/>
      <c r="E19" s="145"/>
      <c r="F19" s="36"/>
      <c r="G19" s="26"/>
      <c r="H19" s="314"/>
      <c r="I19" s="424"/>
      <c r="J19" s="36"/>
      <c r="K19" s="36"/>
      <c r="L19" s="26"/>
      <c r="M19" s="337"/>
      <c r="N19" s="424"/>
      <c r="O19" s="26"/>
      <c r="P19" s="26"/>
      <c r="Q19" s="53"/>
      <c r="R19" s="53"/>
      <c r="S19" s="26"/>
      <c r="T19" s="26"/>
      <c r="U19" s="26"/>
      <c r="V19" s="26"/>
      <c r="W19" s="26"/>
      <c r="X19" s="26"/>
      <c r="Y19" s="36"/>
      <c r="Z19" s="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</row>
    <row r="20" spans="2:49" x14ac:dyDescent="0.35">
      <c r="C20" s="266" t="s">
        <v>122</v>
      </c>
      <c r="D20" s="267"/>
      <c r="E20" s="357"/>
      <c r="F20" s="269"/>
      <c r="O20" s="59"/>
      <c r="P20" s="59"/>
      <c r="Q20" s="53"/>
      <c r="R20" s="53"/>
      <c r="S20" s="81"/>
      <c r="T20" s="59"/>
      <c r="U20" s="59"/>
      <c r="V20" s="59"/>
      <c r="W20" s="59"/>
      <c r="X20" s="59"/>
      <c r="Y20" s="59"/>
      <c r="Z20" s="59"/>
    </row>
    <row r="21" spans="2:49" x14ac:dyDescent="0.35">
      <c r="C21" s="269"/>
      <c r="D21" s="269"/>
      <c r="E21" s="358"/>
      <c r="F21" s="269"/>
      <c r="Y21" s="59"/>
      <c r="Z21" s="59"/>
    </row>
    <row r="22" spans="2:49" x14ac:dyDescent="0.35">
      <c r="C22" s="270" t="s">
        <v>123</v>
      </c>
      <c r="D22" s="267"/>
      <c r="E22" s="357"/>
      <c r="F22" s="267"/>
      <c r="Y22" s="59"/>
      <c r="Z22" s="59"/>
    </row>
    <row r="23" spans="2:49" x14ac:dyDescent="0.35">
      <c r="C23" s="270"/>
      <c r="D23" s="267"/>
      <c r="E23" s="359" t="s">
        <v>77</v>
      </c>
      <c r="F23" s="267" t="s">
        <v>124</v>
      </c>
      <c r="Y23" s="59"/>
      <c r="Z23" s="59"/>
    </row>
    <row r="24" spans="2:49" x14ac:dyDescent="0.35">
      <c r="C24" s="268"/>
      <c r="D24" s="271" t="s">
        <v>125</v>
      </c>
      <c r="E24" s="360">
        <v>0.2</v>
      </c>
      <c r="F24" s="272">
        <v>0.15</v>
      </c>
    </row>
    <row r="25" spans="2:49" x14ac:dyDescent="0.35">
      <c r="C25" s="267"/>
      <c r="D25" s="267" t="s">
        <v>126</v>
      </c>
      <c r="E25" s="360">
        <v>0.15</v>
      </c>
      <c r="F25" s="272">
        <v>0.2</v>
      </c>
    </row>
    <row r="26" spans="2:49" x14ac:dyDescent="0.35">
      <c r="C26" s="269"/>
      <c r="D26" s="269"/>
      <c r="E26" s="358"/>
      <c r="F26" s="269"/>
    </row>
    <row r="27" spans="2:49" x14ac:dyDescent="0.35">
      <c r="C27" s="267" t="s">
        <v>127</v>
      </c>
      <c r="D27" s="273">
        <f>180000*80</f>
        <v>14400000</v>
      </c>
      <c r="E27" s="358"/>
      <c r="F27" s="269"/>
    </row>
    <row r="28" spans="2:49" x14ac:dyDescent="0.35">
      <c r="C28" s="267" t="s">
        <v>128</v>
      </c>
      <c r="D28" s="273">
        <v>80000</v>
      </c>
      <c r="E28" s="358"/>
      <c r="F28" s="269"/>
    </row>
    <row r="30" spans="2:49" ht="43.5" x14ac:dyDescent="0.35">
      <c r="C30" s="352" t="s">
        <v>185</v>
      </c>
      <c r="D30" s="353" t="s">
        <v>186</v>
      </c>
    </row>
    <row r="87" spans="3:10" x14ac:dyDescent="0.35">
      <c r="C87" s="67" t="s">
        <v>231</v>
      </c>
      <c r="H87" s="76" t="s">
        <v>232</v>
      </c>
    </row>
    <row r="88" spans="3:10" ht="15" thickBot="1" x14ac:dyDescent="0.4"/>
    <row r="89" spans="3:10" ht="29.5" thickBot="1" x14ac:dyDescent="0.4">
      <c r="C89" s="372" t="s">
        <v>90</v>
      </c>
      <c r="D89" s="375" t="s">
        <v>189</v>
      </c>
      <c r="E89" s="377" t="s">
        <v>190</v>
      </c>
      <c r="H89" s="430" t="s">
        <v>195</v>
      </c>
      <c r="I89" s="432" t="s">
        <v>196</v>
      </c>
      <c r="J89" s="64" t="s">
        <v>189</v>
      </c>
    </row>
    <row r="90" spans="3:10" x14ac:dyDescent="0.35">
      <c r="C90" s="373" t="s">
        <v>108</v>
      </c>
      <c r="D90" s="376">
        <f ca="1">SUMIF($C$14:$C$79,C90,$H$14:$H$16)</f>
        <v>0</v>
      </c>
      <c r="E90" s="376"/>
      <c r="H90" s="430" t="s">
        <v>197</v>
      </c>
      <c r="I90" s="431">
        <v>5</v>
      </c>
      <c r="J90" s="67">
        <v>281</v>
      </c>
    </row>
    <row r="91" spans="3:10" x14ac:dyDescent="0.35">
      <c r="C91" s="373" t="s">
        <v>109</v>
      </c>
      <c r="D91" s="376">
        <f ca="1">SUMIF($C$14:$C$79,C91,$H$14:$H$16)</f>
        <v>0</v>
      </c>
      <c r="E91" s="376"/>
      <c r="H91" s="430" t="s">
        <v>198</v>
      </c>
      <c r="I91" s="431">
        <v>20</v>
      </c>
      <c r="J91" s="67">
        <v>1077</v>
      </c>
    </row>
    <row r="92" spans="3:10" x14ac:dyDescent="0.35">
      <c r="C92" s="373" t="s">
        <v>110</v>
      </c>
      <c r="D92" s="376">
        <f ca="1">SUMIF($C$14:$C$79,C92,$H$14:$H$16)</f>
        <v>0</v>
      </c>
      <c r="E92" s="376"/>
      <c r="H92" s="430" t="s">
        <v>114</v>
      </c>
      <c r="I92" s="431">
        <v>12</v>
      </c>
      <c r="J92" s="67">
        <v>542</v>
      </c>
    </row>
    <row r="93" spans="3:10" x14ac:dyDescent="0.35">
      <c r="C93" s="373" t="s">
        <v>111</v>
      </c>
      <c r="D93" s="376">
        <f ca="1">SUMIF($C$14:$C$79,C93,$H$14:$H$16)</f>
        <v>0</v>
      </c>
      <c r="E93" s="376"/>
      <c r="H93" s="430" t="s">
        <v>199</v>
      </c>
      <c r="I93" s="431">
        <v>5</v>
      </c>
      <c r="J93" s="67">
        <v>267</v>
      </c>
    </row>
    <row r="94" spans="3:10" x14ac:dyDescent="0.35">
      <c r="C94" s="373" t="s">
        <v>112</v>
      </c>
      <c r="D94" s="376">
        <f ca="1">SUMIF($C$14:$C$79,C94,$H$14:$H$16)</f>
        <v>0</v>
      </c>
      <c r="E94" s="376"/>
      <c r="H94" s="430" t="s">
        <v>200</v>
      </c>
      <c r="I94" s="431">
        <v>10</v>
      </c>
      <c r="J94" s="67">
        <v>498</v>
      </c>
    </row>
    <row r="95" spans="3:10" x14ac:dyDescent="0.35">
      <c r="C95" s="374" t="s">
        <v>113</v>
      </c>
      <c r="D95" s="376">
        <f ca="1">SUMIF($C$14:$C$79,C95,$H$14:$H$16)</f>
        <v>0</v>
      </c>
      <c r="E95" s="376">
        <v>800</v>
      </c>
      <c r="G95" s="416"/>
      <c r="H95" s="430" t="s">
        <v>201</v>
      </c>
      <c r="I95" s="431">
        <v>6</v>
      </c>
      <c r="J95" s="67">
        <v>266</v>
      </c>
    </row>
    <row r="96" spans="3:10" x14ac:dyDescent="0.35">
      <c r="C96" s="374" t="s">
        <v>114</v>
      </c>
      <c r="D96" s="376">
        <f ca="1">SUMIF($C$14:$C$79,C96,$H$14:$H$16)</f>
        <v>0</v>
      </c>
      <c r="E96" s="376">
        <v>2925</v>
      </c>
      <c r="G96" s="416"/>
      <c r="H96" s="430" t="s">
        <v>202</v>
      </c>
      <c r="I96" s="431">
        <v>4</v>
      </c>
      <c r="J96" s="67">
        <v>230</v>
      </c>
    </row>
    <row r="97" spans="3:10" x14ac:dyDescent="0.35">
      <c r="C97" s="374" t="s">
        <v>115</v>
      </c>
      <c r="D97" s="376">
        <f ca="1">SUMIF($C$14:$C$79,C97,$H$14:$H$16)</f>
        <v>0</v>
      </c>
      <c r="E97" s="376"/>
      <c r="H97" s="430" t="s">
        <v>203</v>
      </c>
      <c r="I97" s="431">
        <v>3</v>
      </c>
      <c r="J97" s="67">
        <v>145</v>
      </c>
    </row>
    <row r="98" spans="3:10" x14ac:dyDescent="0.35">
      <c r="C98" s="374" t="s">
        <v>116</v>
      </c>
      <c r="D98" s="376">
        <f ca="1">SUMIF($C$14:$C$79,C98,$H$14:$H$16)</f>
        <v>0</v>
      </c>
      <c r="E98" s="376">
        <v>2160</v>
      </c>
      <c r="H98" s="430" t="s">
        <v>204</v>
      </c>
      <c r="I98" s="431">
        <v>6</v>
      </c>
      <c r="J98" s="67">
        <v>224</v>
      </c>
    </row>
    <row r="99" spans="3:10" x14ac:dyDescent="0.35">
      <c r="C99" s="374" t="s">
        <v>117</v>
      </c>
      <c r="D99" s="376">
        <f ca="1">SUMIF($C$14:$C$79,C99,$H$14:$H$16)</f>
        <v>0</v>
      </c>
      <c r="E99" s="376"/>
      <c r="H99" s="430" t="s">
        <v>205</v>
      </c>
      <c r="I99" s="431">
        <v>1</v>
      </c>
      <c r="J99" s="67">
        <v>48</v>
      </c>
    </row>
    <row r="100" spans="3:10" x14ac:dyDescent="0.35">
      <c r="C100" s="374" t="s">
        <v>118</v>
      </c>
      <c r="D100" s="376">
        <f ca="1">SUMIF($C$14:$C$79,C100,$H$14:$H$16)</f>
        <v>0</v>
      </c>
      <c r="E100" s="376"/>
      <c r="H100" s="430" t="s">
        <v>206</v>
      </c>
      <c r="I100" s="431">
        <v>5</v>
      </c>
      <c r="J100" s="67">
        <v>353</v>
      </c>
    </row>
    <row r="101" spans="3:10" x14ac:dyDescent="0.35">
      <c r="C101" s="374" t="s">
        <v>119</v>
      </c>
      <c r="D101" s="376">
        <f ca="1">SUMIF($C$14:$C$79,C101,$H$14:$H$16)</f>
        <v>0</v>
      </c>
      <c r="E101" s="376"/>
      <c r="H101" s="430" t="s">
        <v>207</v>
      </c>
      <c r="I101" s="431">
        <v>3</v>
      </c>
      <c r="J101" s="67">
        <v>202</v>
      </c>
    </row>
    <row r="102" spans="3:10" x14ac:dyDescent="0.35">
      <c r="C102" s="374" t="s">
        <v>120</v>
      </c>
      <c r="D102" s="376">
        <f ca="1">SUMIF($C$14:$C$79,C102,$H$14:$H$16)</f>
        <v>0</v>
      </c>
      <c r="E102" s="376"/>
      <c r="H102" s="430" t="s">
        <v>208</v>
      </c>
      <c r="I102" s="431">
        <v>2</v>
      </c>
      <c r="J102" s="67">
        <v>80</v>
      </c>
    </row>
    <row r="103" spans="3:10" x14ac:dyDescent="0.35">
      <c r="H103" s="430" t="s">
        <v>209</v>
      </c>
      <c r="I103" s="431">
        <v>4</v>
      </c>
      <c r="J103" s="67">
        <v>195</v>
      </c>
    </row>
    <row r="104" spans="3:10" x14ac:dyDescent="0.35">
      <c r="H104" s="430" t="s">
        <v>210</v>
      </c>
      <c r="I104" s="431">
        <v>5</v>
      </c>
      <c r="J104" s="67">
        <v>193</v>
      </c>
    </row>
    <row r="105" spans="3:10" x14ac:dyDescent="0.35">
      <c r="H105" s="430" t="s">
        <v>211</v>
      </c>
      <c r="I105" s="431">
        <v>3</v>
      </c>
      <c r="J105" s="67">
        <v>80</v>
      </c>
    </row>
    <row r="106" spans="3:10" x14ac:dyDescent="0.35">
      <c r="H106" s="430" t="s">
        <v>212</v>
      </c>
      <c r="I106" s="431">
        <v>1</v>
      </c>
      <c r="J106" s="67">
        <v>50</v>
      </c>
    </row>
    <row r="107" spans="3:10" x14ac:dyDescent="0.35">
      <c r="H107" s="430" t="s">
        <v>213</v>
      </c>
      <c r="I107" s="431">
        <v>2</v>
      </c>
      <c r="J107" s="67">
        <v>60</v>
      </c>
    </row>
    <row r="108" spans="3:10" x14ac:dyDescent="0.35">
      <c r="H108" s="430" t="s">
        <v>214</v>
      </c>
      <c r="I108" s="431">
        <v>1</v>
      </c>
      <c r="J108" s="67">
        <v>64</v>
      </c>
    </row>
    <row r="109" spans="3:10" x14ac:dyDescent="0.35">
      <c r="H109" s="430" t="s">
        <v>215</v>
      </c>
      <c r="I109" s="431">
        <v>1</v>
      </c>
      <c r="J109" s="67">
        <v>52</v>
      </c>
    </row>
    <row r="110" spans="3:10" x14ac:dyDescent="0.35">
      <c r="H110" s="430" t="s">
        <v>216</v>
      </c>
      <c r="I110" s="431">
        <v>1</v>
      </c>
      <c r="J110" s="67">
        <v>64</v>
      </c>
    </row>
    <row r="111" spans="3:10" x14ac:dyDescent="0.35">
      <c r="H111" s="430" t="s">
        <v>217</v>
      </c>
      <c r="I111" s="431">
        <v>1</v>
      </c>
      <c r="J111" s="67">
        <v>70</v>
      </c>
    </row>
    <row r="112" spans="3:10" x14ac:dyDescent="0.35">
      <c r="H112" s="430" t="s">
        <v>218</v>
      </c>
      <c r="I112" s="431">
        <v>1</v>
      </c>
      <c r="J112" s="67">
        <v>80</v>
      </c>
    </row>
    <row r="113" spans="8:10" x14ac:dyDescent="0.35">
      <c r="H113" s="430" t="s">
        <v>120</v>
      </c>
      <c r="I113" s="431">
        <v>2</v>
      </c>
      <c r="J113" s="67">
        <v>128</v>
      </c>
    </row>
    <row r="114" spans="8:10" x14ac:dyDescent="0.35">
      <c r="H114" s="430" t="s">
        <v>219</v>
      </c>
      <c r="I114" s="431">
        <v>1</v>
      </c>
      <c r="J114" s="67">
        <v>80</v>
      </c>
    </row>
    <row r="115" spans="8:10" x14ac:dyDescent="0.35">
      <c r="H115" s="430" t="s">
        <v>220</v>
      </c>
      <c r="I115" s="431">
        <v>1</v>
      </c>
      <c r="J115" s="67">
        <v>0</v>
      </c>
    </row>
    <row r="116" spans="8:10" x14ac:dyDescent="0.35">
      <c r="H116" s="430" t="s">
        <v>221</v>
      </c>
      <c r="I116" s="431">
        <v>1</v>
      </c>
      <c r="J116" s="67">
        <v>50</v>
      </c>
    </row>
    <row r="117" spans="8:10" x14ac:dyDescent="0.35">
      <c r="H117" s="430" t="s">
        <v>222</v>
      </c>
      <c r="I117" s="431">
        <v>2</v>
      </c>
      <c r="J117" s="67">
        <v>65</v>
      </c>
    </row>
    <row r="118" spans="8:10" x14ac:dyDescent="0.35">
      <c r="H118" s="430" t="s">
        <v>223</v>
      </c>
      <c r="I118" s="431">
        <v>3</v>
      </c>
      <c r="J118" s="67">
        <v>145</v>
      </c>
    </row>
    <row r="119" spans="8:10" x14ac:dyDescent="0.35">
      <c r="H119" s="430" t="s">
        <v>224</v>
      </c>
      <c r="I119" s="431">
        <v>1</v>
      </c>
      <c r="J119" s="67">
        <v>0</v>
      </c>
    </row>
    <row r="120" spans="8:10" x14ac:dyDescent="0.35">
      <c r="H120" s="430" t="s">
        <v>225</v>
      </c>
      <c r="I120" s="431">
        <v>1</v>
      </c>
      <c r="J120" s="67">
        <v>50</v>
      </c>
    </row>
    <row r="121" spans="8:10" x14ac:dyDescent="0.35">
      <c r="H121" s="430" t="s">
        <v>226</v>
      </c>
      <c r="I121" s="431">
        <v>1</v>
      </c>
      <c r="J121" s="67">
        <v>80</v>
      </c>
    </row>
    <row r="122" spans="8:10" x14ac:dyDescent="0.35">
      <c r="H122" s="430" t="s">
        <v>227</v>
      </c>
      <c r="I122" s="431">
        <v>1</v>
      </c>
      <c r="J122" s="67">
        <v>0</v>
      </c>
    </row>
    <row r="123" spans="8:10" x14ac:dyDescent="0.35">
      <c r="H123" s="430" t="s">
        <v>228</v>
      </c>
      <c r="I123" s="431">
        <v>1</v>
      </c>
      <c r="J123" s="67">
        <v>0</v>
      </c>
    </row>
    <row r="124" spans="8:10" x14ac:dyDescent="0.35">
      <c r="H124" s="430" t="s">
        <v>229</v>
      </c>
      <c r="I124" s="431">
        <v>1</v>
      </c>
      <c r="J124" s="67">
        <v>0</v>
      </c>
    </row>
    <row r="125" spans="8:10" x14ac:dyDescent="0.35">
      <c r="H125" s="430" t="s">
        <v>230</v>
      </c>
      <c r="I125" s="431">
        <v>1</v>
      </c>
      <c r="J125" s="67">
        <v>0</v>
      </c>
    </row>
    <row r="126" spans="8:10" x14ac:dyDescent="0.35">
      <c r="H126" s="430">
        <v>36</v>
      </c>
      <c r="I126" s="431">
        <v>119</v>
      </c>
      <c r="J126" s="67">
        <v>5719</v>
      </c>
    </row>
  </sheetData>
  <autoFilter ref="B13:DE20" xr:uid="{35F3D49F-B7C8-44E5-A0DB-B27A21089DE6}"/>
  <mergeCells count="14">
    <mergeCell ref="AR12:AW12"/>
    <mergeCell ref="AR17:AS17"/>
    <mergeCell ref="AC11:AW11"/>
    <mergeCell ref="C4:AD4"/>
    <mergeCell ref="AF17:AG17"/>
    <mergeCell ref="AL17:AM17"/>
    <mergeCell ref="Y12:AB12"/>
    <mergeCell ref="AC12:AE12"/>
    <mergeCell ref="AL12:AQ12"/>
    <mergeCell ref="AF12:AK12"/>
    <mergeCell ref="AC17:AD17"/>
    <mergeCell ref="S12:T12"/>
    <mergeCell ref="B9:C9"/>
    <mergeCell ref="B10:C10"/>
  </mergeCells>
  <dataValidations count="4">
    <dataValidation type="whole" allowBlank="1" showInputMessage="1" showErrorMessage="1" error="El valor máximo por intervención es de $14,400,000 para 80H_x000a_" sqref="R14:R16" xr:uid="{A7F16F2F-00C3-40BB-98B4-C26F82AF0DF8}">
      <formula1>0</formula1>
      <formula2>$P$9</formula2>
    </dataValidation>
    <dataValidation type="list" allowBlank="1" showInputMessage="1" showErrorMessage="1" sqref="O14:O16" xr:uid="{53E81653-84C6-4F39-A3A8-D30067E97823}">
      <formula1>AZ$1:AZ$3</formula1>
    </dataValidation>
    <dataValidation type="whole" allowBlank="1" showInputMessage="1" showErrorMessage="1" error="El valor máximo por hora de intervención son $180,000" sqref="J14:J16" xr:uid="{6F65C103-64B8-42D7-B0A7-24B5F99221F9}">
      <formula1>0</formula1>
      <formula2>180000</formula2>
    </dataValidation>
    <dataValidation type="whole" allowBlank="1" showInputMessage="1" showErrorMessage="1" error="Número máximo de horas por intervención 80Horas" sqref="H14:H16" xr:uid="{78C91CF6-3647-48D8-BFAD-DD061DECC1FC}">
      <formula1>0</formula1>
      <formula2>80</formula2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39FD1-D356-4A6D-AEB2-95245B56092E}">
  <dimension ref="B1:Q72"/>
  <sheetViews>
    <sheetView topLeftCell="A49" zoomScale="96" zoomScaleNormal="96" workbookViewId="0">
      <selection activeCell="J54" sqref="J54"/>
    </sheetView>
  </sheetViews>
  <sheetFormatPr baseColWidth="10" defaultColWidth="11.453125" defaultRowHeight="14.5" x14ac:dyDescent="0.35"/>
  <cols>
    <col min="1" max="1" width="3.26953125" style="59" customWidth="1"/>
    <col min="2" max="2" width="15.54296875" style="67" customWidth="1"/>
    <col min="3" max="3" width="12.81640625" style="76" customWidth="1"/>
    <col min="4" max="4" width="36.26953125" style="59" customWidth="1"/>
    <col min="5" max="5" width="33.7265625" style="59" customWidth="1"/>
    <col min="6" max="6" width="14.54296875" style="59" customWidth="1"/>
    <col min="7" max="7" width="26.453125" style="67" customWidth="1"/>
    <col min="8" max="8" width="20" style="59" customWidth="1"/>
    <col min="9" max="9" width="18.26953125" style="59" customWidth="1"/>
    <col min="10" max="10" width="21" style="59" customWidth="1"/>
    <col min="11" max="11" width="15.54296875" style="59" bestFit="1" customWidth="1"/>
    <col min="12" max="12" width="12.1796875" style="59" hidden="1" customWidth="1"/>
    <col min="13" max="13" width="14.26953125" style="59" hidden="1" customWidth="1"/>
    <col min="14" max="16" width="12.1796875" style="59" hidden="1" customWidth="1"/>
    <col min="17" max="17" width="12.81640625" style="59" bestFit="1" customWidth="1"/>
    <col min="18" max="16384" width="11.453125" style="59"/>
  </cols>
  <sheetData>
    <row r="1" spans="2:11" x14ac:dyDescent="0.35">
      <c r="I1" s="2"/>
    </row>
    <row r="4" spans="2:11" ht="30" customHeight="1" x14ac:dyDescent="0.35">
      <c r="B4" s="468" t="s">
        <v>129</v>
      </c>
      <c r="C4" s="468"/>
      <c r="D4" s="468"/>
      <c r="E4" s="468"/>
      <c r="F4" s="468"/>
      <c r="G4" s="468"/>
      <c r="H4" s="468"/>
      <c r="I4" s="468"/>
      <c r="J4" s="468"/>
    </row>
    <row r="5" spans="2:11" ht="26" x14ac:dyDescent="0.45">
      <c r="B5" s="179" t="s">
        <v>130</v>
      </c>
      <c r="C5" s="318"/>
      <c r="D5" s="318"/>
      <c r="E5" s="318"/>
      <c r="F5" s="318"/>
      <c r="G5" s="318"/>
      <c r="H5" s="318"/>
      <c r="I5" s="318"/>
      <c r="J5" s="318"/>
    </row>
    <row r="6" spans="2:11" ht="14.25" customHeight="1" x14ac:dyDescent="0.35">
      <c r="B6" s="123" t="str">
        <f>+'GLOBAL CONVENIO'!B7</f>
        <v>Versión 4: 14/08/19</v>
      </c>
      <c r="C6" s="318"/>
      <c r="D6" s="318"/>
      <c r="E6" s="318"/>
      <c r="F6" s="318"/>
      <c r="G6" s="318"/>
      <c r="H6" s="318"/>
      <c r="I6" s="318"/>
      <c r="J6" s="318"/>
    </row>
    <row r="7" spans="2:11" ht="14.25" customHeight="1" x14ac:dyDescent="0.35">
      <c r="B7" s="318"/>
      <c r="C7" s="318"/>
      <c r="D7" s="318"/>
      <c r="E7" s="318"/>
      <c r="F7" s="318"/>
      <c r="G7" s="318"/>
      <c r="H7" s="318"/>
      <c r="I7" s="318"/>
      <c r="J7" s="318"/>
    </row>
    <row r="8" spans="2:11" ht="17.25" customHeight="1" x14ac:dyDescent="0.35">
      <c r="B8" s="491" t="str">
        <f>+'GLOBAL CONVENIO'!G10</f>
        <v>FECHA DE PRESENTACIÓN</v>
      </c>
      <c r="C8" s="491"/>
      <c r="D8" s="190">
        <f>+'GLOBAL CONVENIO'!I10</f>
        <v>37519</v>
      </c>
    </row>
    <row r="9" spans="2:11" ht="15.75" customHeight="1" x14ac:dyDescent="0.35">
      <c r="B9" s="491" t="str">
        <f>+'GLOBAL CONVENIO'!G11</f>
        <v>PERIODO DE REPORTE</v>
      </c>
      <c r="C9" s="491"/>
      <c r="D9" s="319" t="str">
        <f>+'GLOBAL CONVENIO'!I11</f>
        <v>AGOSTO</v>
      </c>
    </row>
    <row r="10" spans="2:11" ht="21.75" customHeight="1" x14ac:dyDescent="0.35">
      <c r="J10" s="98"/>
    </row>
    <row r="11" spans="2:11" s="8" customFormat="1" ht="42.75" customHeight="1" x14ac:dyDescent="0.35">
      <c r="B11" s="7" t="s">
        <v>187</v>
      </c>
      <c r="C11" s="7" t="s">
        <v>97</v>
      </c>
      <c r="D11" s="7" t="s">
        <v>131</v>
      </c>
      <c r="E11" s="7" t="s">
        <v>132</v>
      </c>
      <c r="F11" s="7" t="s">
        <v>22</v>
      </c>
      <c r="G11" s="7" t="s">
        <v>133</v>
      </c>
      <c r="H11" s="7" t="s">
        <v>92</v>
      </c>
      <c r="I11" s="7" t="s">
        <v>134</v>
      </c>
      <c r="J11" s="7" t="s">
        <v>135</v>
      </c>
      <c r="K11" s="7" t="s">
        <v>136</v>
      </c>
    </row>
    <row r="12" spans="2:11" s="17" customFormat="1" ht="13" x14ac:dyDescent="0.3">
      <c r="B12" s="70">
        <v>1</v>
      </c>
      <c r="C12" s="282">
        <v>890300279</v>
      </c>
      <c r="D12" s="281" t="s">
        <v>137</v>
      </c>
      <c r="E12" s="304" t="s">
        <v>138</v>
      </c>
      <c r="F12" s="158">
        <v>43617</v>
      </c>
      <c r="G12" s="16">
        <v>43646</v>
      </c>
      <c r="H12" s="99" t="s">
        <v>57</v>
      </c>
      <c r="I12" s="9" t="s">
        <v>57</v>
      </c>
      <c r="J12" s="305">
        <f>+K12</f>
        <v>74391.48</v>
      </c>
      <c r="K12" s="94">
        <v>74391.48</v>
      </c>
    </row>
    <row r="13" spans="2:11" s="14" customFormat="1" ht="13" x14ac:dyDescent="0.3">
      <c r="B13" s="70">
        <f>1+B12</f>
        <v>2</v>
      </c>
      <c r="C13" s="282">
        <v>890300279</v>
      </c>
      <c r="D13" s="281" t="s">
        <v>137</v>
      </c>
      <c r="E13" s="304" t="s">
        <v>139</v>
      </c>
      <c r="F13" s="158">
        <v>43647</v>
      </c>
      <c r="G13" s="16">
        <v>43677</v>
      </c>
      <c r="H13" s="99" t="s">
        <v>57</v>
      </c>
      <c r="I13" s="9" t="s">
        <v>57</v>
      </c>
      <c r="J13" s="306">
        <f>+K13</f>
        <v>104938.11</v>
      </c>
      <c r="K13" s="94">
        <v>104938.11</v>
      </c>
    </row>
    <row r="14" spans="2:11" s="14" customFormat="1" ht="13" x14ac:dyDescent="0.3">
      <c r="B14" s="70">
        <f t="shared" ref="B14:B41" si="0">1+B13</f>
        <v>3</v>
      </c>
      <c r="C14" s="12"/>
      <c r="D14" s="12"/>
      <c r="E14" s="23"/>
      <c r="F14" s="158"/>
      <c r="G14" s="16"/>
      <c r="H14" s="10"/>
      <c r="I14" s="10"/>
      <c r="J14" s="191"/>
      <c r="K14" s="13"/>
    </row>
    <row r="15" spans="2:11" s="14" customFormat="1" ht="13" x14ac:dyDescent="0.3">
      <c r="B15" s="70">
        <f t="shared" si="0"/>
        <v>4</v>
      </c>
      <c r="C15" s="12"/>
      <c r="D15" s="12"/>
      <c r="E15" s="23"/>
      <c r="F15" s="9"/>
      <c r="G15" s="16"/>
      <c r="H15" s="10"/>
      <c r="I15" s="10"/>
      <c r="J15" s="191"/>
      <c r="K15" s="13"/>
    </row>
    <row r="16" spans="2:11" s="14" customFormat="1" ht="13" x14ac:dyDescent="0.3">
      <c r="B16" s="70">
        <f t="shared" si="0"/>
        <v>5</v>
      </c>
      <c r="C16" s="12"/>
      <c r="D16" s="12"/>
      <c r="E16" s="23"/>
      <c r="F16" s="9"/>
      <c r="G16" s="16"/>
      <c r="H16" s="10"/>
      <c r="I16" s="10"/>
      <c r="J16" s="191"/>
      <c r="K16" s="13"/>
    </row>
    <row r="17" spans="2:11" s="14" customFormat="1" ht="13" x14ac:dyDescent="0.3">
      <c r="B17" s="70">
        <f t="shared" si="0"/>
        <v>6</v>
      </c>
      <c r="C17" s="12"/>
      <c r="D17" s="12"/>
      <c r="E17" s="23"/>
      <c r="F17" s="9"/>
      <c r="G17" s="16"/>
      <c r="H17" s="10"/>
      <c r="I17" s="10"/>
      <c r="J17" s="191"/>
      <c r="K17" s="13"/>
    </row>
    <row r="18" spans="2:11" s="14" customFormat="1" ht="13" x14ac:dyDescent="0.3">
      <c r="B18" s="70">
        <f t="shared" si="0"/>
        <v>7</v>
      </c>
      <c r="C18" s="12"/>
      <c r="D18" s="12"/>
      <c r="E18" s="23"/>
      <c r="F18" s="9"/>
      <c r="G18" s="16"/>
      <c r="H18" s="10"/>
      <c r="I18" s="10"/>
      <c r="J18" s="191"/>
      <c r="K18" s="13"/>
    </row>
    <row r="19" spans="2:11" s="14" customFormat="1" ht="13" x14ac:dyDescent="0.3">
      <c r="B19" s="70">
        <f t="shared" si="0"/>
        <v>8</v>
      </c>
      <c r="C19" s="12"/>
      <c r="D19" s="12"/>
      <c r="E19" s="23"/>
      <c r="F19" s="9"/>
      <c r="G19" s="16"/>
      <c r="H19" s="10"/>
      <c r="I19" s="10"/>
      <c r="J19" s="191"/>
      <c r="K19" s="13"/>
    </row>
    <row r="20" spans="2:11" s="14" customFormat="1" ht="13" x14ac:dyDescent="0.3">
      <c r="B20" s="70">
        <f t="shared" si="0"/>
        <v>9</v>
      </c>
      <c r="C20" s="12"/>
      <c r="D20" s="12"/>
      <c r="E20" s="23"/>
      <c r="F20" s="9"/>
      <c r="G20" s="16"/>
      <c r="H20" s="10"/>
      <c r="I20" s="10"/>
      <c r="J20" s="191"/>
      <c r="K20" s="13"/>
    </row>
    <row r="21" spans="2:11" s="14" customFormat="1" ht="13" x14ac:dyDescent="0.3">
      <c r="B21" s="70">
        <f t="shared" si="0"/>
        <v>10</v>
      </c>
      <c r="C21" s="12"/>
      <c r="D21" s="12"/>
      <c r="E21" s="23"/>
      <c r="F21" s="9"/>
      <c r="G21" s="16"/>
      <c r="H21" s="10"/>
      <c r="I21" s="10"/>
      <c r="J21" s="191"/>
      <c r="K21" s="13"/>
    </row>
    <row r="22" spans="2:11" s="14" customFormat="1" ht="13" x14ac:dyDescent="0.3">
      <c r="B22" s="70">
        <f t="shared" si="0"/>
        <v>11</v>
      </c>
      <c r="C22" s="12"/>
      <c r="D22" s="12"/>
      <c r="E22" s="23"/>
      <c r="F22" s="9"/>
      <c r="G22" s="16"/>
      <c r="H22" s="10"/>
      <c r="I22" s="10"/>
      <c r="J22" s="191"/>
      <c r="K22" s="13"/>
    </row>
    <row r="23" spans="2:11" s="14" customFormat="1" ht="13" x14ac:dyDescent="0.3">
      <c r="B23" s="70">
        <f t="shared" si="0"/>
        <v>12</v>
      </c>
      <c r="C23" s="12"/>
      <c r="D23" s="12"/>
      <c r="E23" s="23"/>
      <c r="F23" s="9"/>
      <c r="G23" s="16"/>
      <c r="H23" s="10"/>
      <c r="I23" s="10"/>
      <c r="J23" s="191"/>
      <c r="K23" s="13"/>
    </row>
    <row r="24" spans="2:11" s="14" customFormat="1" ht="13" x14ac:dyDescent="0.3">
      <c r="B24" s="70">
        <f t="shared" si="0"/>
        <v>13</v>
      </c>
      <c r="C24" s="12"/>
      <c r="D24" s="12"/>
      <c r="E24" s="23"/>
      <c r="F24" s="9"/>
      <c r="G24" s="16"/>
      <c r="H24" s="10"/>
      <c r="I24" s="10"/>
      <c r="J24" s="191"/>
      <c r="K24" s="13"/>
    </row>
    <row r="25" spans="2:11" s="14" customFormat="1" ht="13" x14ac:dyDescent="0.3">
      <c r="B25" s="70">
        <f t="shared" si="0"/>
        <v>14</v>
      </c>
      <c r="C25" s="12"/>
      <c r="D25" s="12"/>
      <c r="E25" s="23"/>
      <c r="F25" s="9"/>
      <c r="G25" s="16"/>
      <c r="H25" s="10"/>
      <c r="I25" s="10"/>
      <c r="J25" s="191"/>
      <c r="K25" s="13"/>
    </row>
    <row r="26" spans="2:11" s="14" customFormat="1" ht="13" x14ac:dyDescent="0.3">
      <c r="B26" s="70">
        <f t="shared" si="0"/>
        <v>15</v>
      </c>
      <c r="C26" s="12"/>
      <c r="D26" s="12"/>
      <c r="E26" s="23"/>
      <c r="F26" s="9"/>
      <c r="G26" s="16"/>
      <c r="H26" s="10"/>
      <c r="I26" s="10"/>
      <c r="J26" s="191"/>
      <c r="K26" s="13"/>
    </row>
    <row r="27" spans="2:11" s="14" customFormat="1" ht="13" x14ac:dyDescent="0.3">
      <c r="B27" s="70">
        <f t="shared" si="0"/>
        <v>16</v>
      </c>
      <c r="C27" s="12"/>
      <c r="D27" s="12"/>
      <c r="E27" s="23"/>
      <c r="F27" s="9"/>
      <c r="G27" s="16"/>
      <c r="H27" s="10"/>
      <c r="I27" s="10"/>
      <c r="J27" s="191"/>
      <c r="K27" s="13"/>
    </row>
    <row r="28" spans="2:11" s="14" customFormat="1" ht="13" x14ac:dyDescent="0.3">
      <c r="B28" s="70">
        <f t="shared" si="0"/>
        <v>17</v>
      </c>
      <c r="C28" s="12"/>
      <c r="D28" s="12"/>
      <c r="E28" s="23"/>
      <c r="F28" s="9"/>
      <c r="G28" s="16"/>
      <c r="H28" s="10"/>
      <c r="I28" s="10"/>
      <c r="J28" s="191"/>
      <c r="K28" s="13"/>
    </row>
    <row r="29" spans="2:11" s="14" customFormat="1" ht="13" x14ac:dyDescent="0.3">
      <c r="B29" s="70">
        <f t="shared" si="0"/>
        <v>18</v>
      </c>
      <c r="C29" s="12"/>
      <c r="D29" s="12"/>
      <c r="E29" s="23"/>
      <c r="F29" s="9"/>
      <c r="G29" s="16"/>
      <c r="H29" s="10"/>
      <c r="I29" s="10"/>
      <c r="J29" s="191"/>
      <c r="K29" s="13"/>
    </row>
    <row r="30" spans="2:11" s="14" customFormat="1" ht="13" x14ac:dyDescent="0.3">
      <c r="B30" s="70">
        <f t="shared" si="0"/>
        <v>19</v>
      </c>
      <c r="C30" s="12"/>
      <c r="D30" s="12"/>
      <c r="E30" s="23"/>
      <c r="F30" s="9"/>
      <c r="G30" s="16"/>
      <c r="H30" s="10"/>
      <c r="I30" s="10"/>
      <c r="J30" s="191"/>
      <c r="K30" s="13"/>
    </row>
    <row r="31" spans="2:11" s="14" customFormat="1" ht="13" x14ac:dyDescent="0.3">
      <c r="B31" s="70">
        <f t="shared" si="0"/>
        <v>20</v>
      </c>
      <c r="C31" s="12"/>
      <c r="D31" s="12"/>
      <c r="E31" s="23"/>
      <c r="F31" s="9"/>
      <c r="G31" s="16"/>
      <c r="H31" s="10"/>
      <c r="I31" s="10"/>
      <c r="J31" s="191"/>
      <c r="K31" s="13"/>
    </row>
    <row r="32" spans="2:11" s="14" customFormat="1" ht="13" x14ac:dyDescent="0.3">
      <c r="B32" s="70">
        <f t="shared" si="0"/>
        <v>21</v>
      </c>
      <c r="C32" s="12"/>
      <c r="D32" s="12"/>
      <c r="E32" s="23"/>
      <c r="F32" s="9"/>
      <c r="G32" s="16"/>
      <c r="H32" s="10"/>
      <c r="I32" s="10"/>
      <c r="J32" s="191"/>
      <c r="K32" s="13"/>
    </row>
    <row r="33" spans="2:11" s="14" customFormat="1" ht="13" x14ac:dyDescent="0.3">
      <c r="B33" s="70">
        <f t="shared" si="0"/>
        <v>22</v>
      </c>
      <c r="C33" s="12"/>
      <c r="D33" s="12"/>
      <c r="E33" s="23"/>
      <c r="F33" s="9"/>
      <c r="G33" s="16"/>
      <c r="H33" s="10"/>
      <c r="I33" s="10"/>
      <c r="J33" s="191"/>
      <c r="K33" s="13"/>
    </row>
    <row r="34" spans="2:11" s="14" customFormat="1" ht="13" x14ac:dyDescent="0.3">
      <c r="B34" s="70">
        <f t="shared" si="0"/>
        <v>23</v>
      </c>
      <c r="C34" s="12"/>
      <c r="D34" s="12"/>
      <c r="E34" s="23"/>
      <c r="F34" s="9"/>
      <c r="G34" s="16"/>
      <c r="H34" s="10"/>
      <c r="I34" s="10"/>
      <c r="J34" s="191"/>
      <c r="K34" s="13"/>
    </row>
    <row r="35" spans="2:11" s="14" customFormat="1" ht="13" x14ac:dyDescent="0.3">
      <c r="B35" s="70">
        <f t="shared" si="0"/>
        <v>24</v>
      </c>
      <c r="C35" s="12"/>
      <c r="D35" s="12"/>
      <c r="E35" s="23"/>
      <c r="F35" s="9"/>
      <c r="G35" s="16"/>
      <c r="H35" s="10"/>
      <c r="I35" s="10"/>
      <c r="J35" s="191"/>
      <c r="K35" s="13"/>
    </row>
    <row r="36" spans="2:11" s="14" customFormat="1" ht="13" x14ac:dyDescent="0.3">
      <c r="B36" s="70">
        <f t="shared" si="0"/>
        <v>25</v>
      </c>
      <c r="C36" s="12"/>
      <c r="D36" s="12"/>
      <c r="E36" s="23"/>
      <c r="F36" s="9"/>
      <c r="G36" s="16"/>
      <c r="H36" s="10"/>
      <c r="I36" s="10"/>
      <c r="J36" s="191"/>
      <c r="K36" s="13"/>
    </row>
    <row r="37" spans="2:11" s="14" customFormat="1" ht="13" x14ac:dyDescent="0.3">
      <c r="B37" s="70">
        <f t="shared" si="0"/>
        <v>26</v>
      </c>
      <c r="C37" s="12"/>
      <c r="D37" s="12"/>
      <c r="E37" s="23"/>
      <c r="F37" s="9"/>
      <c r="G37" s="16"/>
      <c r="H37" s="10"/>
      <c r="I37" s="10"/>
      <c r="J37" s="191"/>
      <c r="K37" s="13"/>
    </row>
    <row r="38" spans="2:11" s="14" customFormat="1" ht="13" x14ac:dyDescent="0.3">
      <c r="B38" s="70">
        <f t="shared" si="0"/>
        <v>27</v>
      </c>
      <c r="C38" s="12"/>
      <c r="D38" s="12"/>
      <c r="E38" s="23"/>
      <c r="F38" s="9"/>
      <c r="G38" s="16"/>
      <c r="H38" s="10"/>
      <c r="I38" s="10"/>
      <c r="J38" s="191"/>
      <c r="K38" s="13"/>
    </row>
    <row r="39" spans="2:11" s="14" customFormat="1" ht="13" x14ac:dyDescent="0.3">
      <c r="B39" s="70">
        <f t="shared" si="0"/>
        <v>28</v>
      </c>
      <c r="C39" s="12"/>
      <c r="D39" s="12"/>
      <c r="E39" s="23"/>
      <c r="F39" s="9"/>
      <c r="G39" s="16"/>
      <c r="H39" s="10"/>
      <c r="I39" s="10"/>
      <c r="J39" s="191"/>
      <c r="K39" s="13"/>
    </row>
    <row r="40" spans="2:11" s="14" customFormat="1" ht="13" x14ac:dyDescent="0.3">
      <c r="B40" s="70">
        <f t="shared" si="0"/>
        <v>29</v>
      </c>
      <c r="C40" s="12"/>
      <c r="D40" s="12"/>
      <c r="E40" s="23"/>
      <c r="F40" s="9"/>
      <c r="G40" s="16"/>
      <c r="H40" s="10"/>
      <c r="I40" s="10"/>
      <c r="J40" s="191"/>
      <c r="K40" s="13"/>
    </row>
    <row r="41" spans="2:11" s="14" customFormat="1" ht="13" x14ac:dyDescent="0.3">
      <c r="B41" s="70">
        <f t="shared" si="0"/>
        <v>30</v>
      </c>
      <c r="C41" s="12"/>
      <c r="D41" s="12"/>
      <c r="E41" s="23"/>
      <c r="F41" s="9"/>
      <c r="G41" s="16"/>
      <c r="H41" s="10"/>
      <c r="I41" s="10"/>
      <c r="J41" s="191"/>
      <c r="K41" s="13"/>
    </row>
    <row r="42" spans="2:11" x14ac:dyDescent="0.35">
      <c r="D42" s="76"/>
      <c r="G42" s="59"/>
      <c r="H42" s="67"/>
      <c r="I42" s="67"/>
      <c r="J42" s="67"/>
    </row>
    <row r="43" spans="2:11" s="4" customFormat="1" x14ac:dyDescent="0.35">
      <c r="B43" s="320"/>
      <c r="C43" s="77"/>
      <c r="D43" s="77"/>
      <c r="E43" s="31"/>
      <c r="F43" s="31"/>
      <c r="G43" s="31"/>
      <c r="H43" s="321"/>
      <c r="I43" s="321"/>
      <c r="J43" s="321"/>
      <c r="K43" s="307">
        <f>SUM(K12:K42)</f>
        <v>179329.59</v>
      </c>
    </row>
    <row r="46" spans="2:11" x14ac:dyDescent="0.35">
      <c r="B46" s="71" t="s">
        <v>140</v>
      </c>
    </row>
    <row r="47" spans="2:11" x14ac:dyDescent="0.35">
      <c r="B47" s="59"/>
    </row>
    <row r="48" spans="2:11" ht="26" x14ac:dyDescent="0.35">
      <c r="B48" s="468" t="s">
        <v>141</v>
      </c>
      <c r="C48" s="468"/>
      <c r="D48" s="468"/>
      <c r="E48" s="468"/>
      <c r="F48" s="468"/>
      <c r="G48" s="468"/>
      <c r="H48" s="468"/>
      <c r="I48" s="468"/>
      <c r="J48" s="468"/>
    </row>
    <row r="49" spans="2:17" x14ac:dyDescent="0.35">
      <c r="B49" s="76"/>
    </row>
    <row r="50" spans="2:17" ht="18.5" x14ac:dyDescent="0.45">
      <c r="B50" s="72"/>
    </row>
    <row r="51" spans="2:17" ht="33.75" customHeight="1" x14ac:dyDescent="0.35">
      <c r="B51" s="7" t="s">
        <v>187</v>
      </c>
      <c r="C51" s="7" t="s">
        <v>142</v>
      </c>
      <c r="D51" s="7" t="s">
        <v>131</v>
      </c>
      <c r="E51" s="7" t="s">
        <v>132</v>
      </c>
      <c r="F51" s="7" t="s">
        <v>22</v>
      </c>
      <c r="G51" s="7" t="s">
        <v>133</v>
      </c>
      <c r="H51" s="7" t="s">
        <v>92</v>
      </c>
      <c r="I51" s="7" t="s">
        <v>134</v>
      </c>
      <c r="J51" s="7" t="s">
        <v>135</v>
      </c>
      <c r="K51" s="7" t="s">
        <v>136</v>
      </c>
    </row>
    <row r="52" spans="2:17" ht="32.25" customHeight="1" x14ac:dyDescent="0.35">
      <c r="B52" s="70">
        <v>1</v>
      </c>
      <c r="C52" s="78">
        <v>860070374</v>
      </c>
      <c r="D52" s="78" t="s">
        <v>246</v>
      </c>
      <c r="E52" s="11" t="s">
        <v>249</v>
      </c>
      <c r="F52" s="158">
        <v>43586</v>
      </c>
      <c r="G52" s="16" t="s">
        <v>144</v>
      </c>
      <c r="H52" s="9">
        <v>777777</v>
      </c>
      <c r="I52" s="376" t="s">
        <v>252</v>
      </c>
      <c r="J52" s="94">
        <v>1000</v>
      </c>
      <c r="K52" s="354">
        <v>800</v>
      </c>
      <c r="L52" s="81"/>
      <c r="Q52" s="419" t="s">
        <v>238</v>
      </c>
    </row>
    <row r="53" spans="2:17" x14ac:dyDescent="0.35">
      <c r="B53" s="70">
        <f>1+B52</f>
        <v>2</v>
      </c>
      <c r="C53" s="78" t="s">
        <v>145</v>
      </c>
      <c r="D53" s="78" t="s">
        <v>247</v>
      </c>
      <c r="E53" s="11" t="s">
        <v>250</v>
      </c>
      <c r="F53" s="158">
        <v>43617</v>
      </c>
      <c r="G53" s="16" t="s">
        <v>146</v>
      </c>
      <c r="H53" s="9">
        <v>888888</v>
      </c>
      <c r="I53" s="376" t="s">
        <v>253</v>
      </c>
      <c r="J53" s="94">
        <v>2000</v>
      </c>
      <c r="K53" s="417">
        <v>890</v>
      </c>
      <c r="L53" s="81"/>
    </row>
    <row r="54" spans="2:17" x14ac:dyDescent="0.35">
      <c r="B54" s="70">
        <f t="shared" ref="B54" si="1">1+B53</f>
        <v>3</v>
      </c>
      <c r="C54" s="78" t="s">
        <v>147</v>
      </c>
      <c r="D54" s="78" t="s">
        <v>248</v>
      </c>
      <c r="E54" s="11" t="s">
        <v>251</v>
      </c>
      <c r="F54" s="158">
        <v>43617</v>
      </c>
      <c r="G54" s="16" t="s">
        <v>146</v>
      </c>
      <c r="H54" s="9">
        <v>999999</v>
      </c>
      <c r="I54" s="376" t="s">
        <v>254</v>
      </c>
      <c r="J54" s="94">
        <v>30000</v>
      </c>
      <c r="K54" s="417">
        <v>999</v>
      </c>
      <c r="L54" s="81"/>
    </row>
    <row r="55" spans="2:17" x14ac:dyDescent="0.35">
      <c r="D55" s="76"/>
      <c r="G55" s="59"/>
      <c r="H55" s="67"/>
    </row>
    <row r="56" spans="2:17" x14ac:dyDescent="0.35">
      <c r="B56" s="492"/>
      <c r="C56" s="493"/>
      <c r="D56" s="493"/>
      <c r="E56" s="493"/>
      <c r="F56" s="493"/>
      <c r="G56" s="493"/>
      <c r="H56" s="493"/>
      <c r="I56" s="493"/>
      <c r="J56" s="494"/>
      <c r="K56" s="32">
        <f>SUM(K52:K55)</f>
        <v>2689</v>
      </c>
    </row>
    <row r="58" spans="2:17" x14ac:dyDescent="0.35">
      <c r="I58" s="80"/>
    </row>
    <row r="59" spans="2:17" x14ac:dyDescent="0.35">
      <c r="F59" s="80"/>
      <c r="M59" s="80"/>
    </row>
    <row r="64" spans="2:17" x14ac:dyDescent="0.35">
      <c r="H64" s="80"/>
    </row>
    <row r="66" spans="7:8" x14ac:dyDescent="0.35">
      <c r="G66" s="277"/>
      <c r="H66" s="277"/>
    </row>
    <row r="68" spans="7:8" x14ac:dyDescent="0.35">
      <c r="G68" s="277"/>
    </row>
    <row r="69" spans="7:8" x14ac:dyDescent="0.35">
      <c r="G69" s="278"/>
    </row>
    <row r="71" spans="7:8" x14ac:dyDescent="0.35">
      <c r="G71" s="277"/>
    </row>
    <row r="72" spans="7:8" x14ac:dyDescent="0.35">
      <c r="G72" s="278"/>
    </row>
  </sheetData>
  <autoFilter ref="B51:M54" xr:uid="{3A482EF5-CD4B-4277-B93F-1D03A8DCB93F}"/>
  <mergeCells count="5">
    <mergeCell ref="B4:J4"/>
    <mergeCell ref="B48:J48"/>
    <mergeCell ref="B9:C9"/>
    <mergeCell ref="B8:C8"/>
    <mergeCell ref="B56:J56"/>
  </mergeCells>
  <pageMargins left="0.7" right="0.7" top="0.75" bottom="0.75" header="0.3" footer="0.3"/>
  <pageSetup scale="68" orientation="landscape" horizontalDpi="1200" verticalDpi="1200" r:id="rId1"/>
  <ignoredErrors>
    <ignoredError sqref="C53:C54" numberStoredAsText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S51"/>
  <sheetViews>
    <sheetView topLeftCell="A7" workbookViewId="0">
      <selection activeCell="C11" sqref="C11"/>
    </sheetView>
  </sheetViews>
  <sheetFormatPr baseColWidth="10" defaultColWidth="11.453125" defaultRowHeight="14.5" x14ac:dyDescent="0.35"/>
  <cols>
    <col min="1" max="1" width="20.54296875" style="66" customWidth="1"/>
    <col min="2" max="2" width="29.1796875" style="66" bestFit="1" customWidth="1"/>
    <col min="3" max="3" width="24.54296875" style="66" bestFit="1" customWidth="1"/>
    <col min="4" max="5" width="24.81640625" style="66" customWidth="1"/>
    <col min="6" max="6" width="11.453125" style="59"/>
    <col min="7" max="7" width="14" style="59" bestFit="1" customWidth="1"/>
    <col min="8" max="16384" width="11.453125" style="66"/>
  </cols>
  <sheetData>
    <row r="1" spans="1:123" s="59" customFormat="1" ht="22.5" customHeight="1" x14ac:dyDescent="0.35">
      <c r="E1" s="39"/>
    </row>
    <row r="2" spans="1:123" s="59" customFormat="1" ht="22.5" customHeight="1" x14ac:dyDescent="0.35"/>
    <row r="3" spans="1:123" s="59" customFormat="1" ht="22.5" customHeight="1" x14ac:dyDescent="0.35"/>
    <row r="4" spans="1:123" s="59" customFormat="1" ht="22.5" customHeight="1" x14ac:dyDescent="0.6">
      <c r="A4" s="495" t="s">
        <v>148</v>
      </c>
      <c r="B4" s="495"/>
      <c r="C4" s="495"/>
      <c r="D4" s="495"/>
      <c r="E4" s="495"/>
    </row>
    <row r="5" spans="1:123" s="59" customFormat="1" ht="22.5" customHeight="1" x14ac:dyDescent="0.6">
      <c r="A5" s="322"/>
      <c r="B5" s="322"/>
      <c r="C5" s="322"/>
      <c r="D5" s="322"/>
      <c r="E5" s="322"/>
    </row>
    <row r="6" spans="1:123" s="59" customFormat="1" ht="15" customHeight="1" x14ac:dyDescent="0.6">
      <c r="A6" s="125" t="s">
        <v>149</v>
      </c>
      <c r="B6" s="322"/>
      <c r="C6" s="322"/>
      <c r="D6" s="181" t="str">
        <f>+'GLOBAL CONVENIO'!G10</f>
        <v>FECHA DE PRESENTACIÓN</v>
      </c>
      <c r="E6" s="180">
        <f>+'GLOBAL CONVENIO'!I10</f>
        <v>37519</v>
      </c>
    </row>
    <row r="7" spans="1:123" s="59" customFormat="1" ht="15" customHeight="1" x14ac:dyDescent="0.6">
      <c r="A7" s="71" t="str">
        <f>+'GASTOS ADTIVOS'!B6</f>
        <v>Versión 4: 14/08/19</v>
      </c>
      <c r="B7" s="322"/>
      <c r="C7" s="322"/>
      <c r="D7" s="181" t="str">
        <f>+'GLOBAL CONVENIO'!G11</f>
        <v>PERIODO DE REPORTE</v>
      </c>
      <c r="E7" s="181" t="str">
        <f>+'GLOBAL CONVENIO'!I11</f>
        <v>AGOSTO</v>
      </c>
    </row>
    <row r="8" spans="1:123" s="59" customFormat="1" ht="22.5" customHeight="1" x14ac:dyDescent="0.6">
      <c r="A8" s="124"/>
      <c r="B8" s="322"/>
      <c r="C8" s="322"/>
      <c r="D8" s="322"/>
      <c r="E8" s="322"/>
    </row>
    <row r="9" spans="1:123" s="50" customFormat="1" x14ac:dyDescent="0.35">
      <c r="A9" s="48" t="s">
        <v>150</v>
      </c>
      <c r="B9" s="49" t="s">
        <v>151</v>
      </c>
      <c r="C9" s="49" t="s">
        <v>152</v>
      </c>
      <c r="D9" s="49" t="s">
        <v>153</v>
      </c>
      <c r="E9" s="49" t="s">
        <v>154</v>
      </c>
      <c r="G9" s="83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4"/>
      <c r="CZ9" s="64"/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</row>
    <row r="10" spans="1:123" s="65" customFormat="1" x14ac:dyDescent="0.35">
      <c r="A10" s="82">
        <v>43616</v>
      </c>
      <c r="B10" s="86">
        <v>1000</v>
      </c>
      <c r="C10" s="79"/>
      <c r="D10" s="87">
        <f>+B10-C10</f>
        <v>1000</v>
      </c>
      <c r="E10" s="57"/>
      <c r="F10" s="59"/>
      <c r="G10" s="83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</row>
    <row r="11" spans="1:123" s="65" customFormat="1" x14ac:dyDescent="0.35">
      <c r="A11" s="82">
        <v>43644</v>
      </c>
      <c r="B11" s="279">
        <v>3000</v>
      </c>
      <c r="C11" s="79"/>
      <c r="D11" s="87">
        <f>+B11-C11</f>
        <v>3000</v>
      </c>
      <c r="E11" s="57"/>
      <c r="F11" s="59"/>
      <c r="G11" s="83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</row>
    <row r="12" spans="1:123" s="65" customFormat="1" x14ac:dyDescent="0.35">
      <c r="A12" s="280">
        <v>43677</v>
      </c>
      <c r="B12" s="86">
        <v>2000</v>
      </c>
      <c r="C12" s="84"/>
      <c r="D12" s="87">
        <f>+B12-C12</f>
        <v>2000</v>
      </c>
      <c r="E12" s="57"/>
      <c r="F12" s="59"/>
      <c r="G12" s="83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</row>
    <row r="13" spans="1:123" s="65" customFormat="1" x14ac:dyDescent="0.35">
      <c r="A13" s="325"/>
      <c r="B13" s="326"/>
      <c r="C13" s="327"/>
      <c r="D13" s="328"/>
      <c r="E13" s="57"/>
      <c r="F13" s="59"/>
      <c r="G13" s="83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</row>
    <row r="14" spans="1:123" s="91" customFormat="1" ht="15" thickBot="1" x14ac:dyDescent="0.4">
      <c r="A14" s="88" t="s">
        <v>155</v>
      </c>
      <c r="B14" s="89">
        <f>SUM(B10:B13)</f>
        <v>6000</v>
      </c>
      <c r="C14" s="89">
        <f>SUM(C10:C13)</f>
        <v>0</v>
      </c>
      <c r="D14" s="89">
        <f>SUM(D10:D13)</f>
        <v>6000</v>
      </c>
      <c r="E14" s="89">
        <f>SUM(E10:E13)</f>
        <v>0</v>
      </c>
      <c r="F14" s="4"/>
      <c r="G14" s="9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</row>
    <row r="15" spans="1:123" s="59" customFormat="1" ht="15" thickTop="1" x14ac:dyDescent="0.35"/>
    <row r="16" spans="1:123" s="59" customFormat="1" x14ac:dyDescent="0.35">
      <c r="A16" s="4" t="s">
        <v>156</v>
      </c>
    </row>
    <row r="17" spans="1:1" s="59" customFormat="1" x14ac:dyDescent="0.35">
      <c r="A17" s="59" t="s">
        <v>157</v>
      </c>
    </row>
    <row r="18" spans="1:1" s="59" customFormat="1" x14ac:dyDescent="0.35"/>
    <row r="19" spans="1:1" s="59" customFormat="1" x14ac:dyDescent="0.35"/>
    <row r="20" spans="1:1" s="59" customFormat="1" x14ac:dyDescent="0.35"/>
    <row r="21" spans="1:1" s="59" customFormat="1" x14ac:dyDescent="0.35"/>
    <row r="22" spans="1:1" s="59" customFormat="1" x14ac:dyDescent="0.35"/>
    <row r="23" spans="1:1" s="59" customFormat="1" x14ac:dyDescent="0.35"/>
    <row r="24" spans="1:1" s="59" customFormat="1" x14ac:dyDescent="0.35"/>
    <row r="25" spans="1:1" s="59" customFormat="1" x14ac:dyDescent="0.35"/>
    <row r="26" spans="1:1" s="59" customFormat="1" x14ac:dyDescent="0.35"/>
    <row r="27" spans="1:1" s="59" customFormat="1" x14ac:dyDescent="0.35"/>
    <row r="28" spans="1:1" s="59" customFormat="1" x14ac:dyDescent="0.35"/>
    <row r="29" spans="1:1" s="59" customFormat="1" x14ac:dyDescent="0.35"/>
    <row r="30" spans="1:1" s="59" customFormat="1" x14ac:dyDescent="0.35"/>
    <row r="31" spans="1:1" s="59" customFormat="1" x14ac:dyDescent="0.35"/>
    <row r="32" spans="1:1" s="59" customFormat="1" x14ac:dyDescent="0.35"/>
    <row r="33" s="59" customFormat="1" x14ac:dyDescent="0.35"/>
    <row r="34" s="59" customFormat="1" x14ac:dyDescent="0.35"/>
    <row r="35" s="59" customFormat="1" x14ac:dyDescent="0.35"/>
    <row r="36" s="59" customFormat="1" x14ac:dyDescent="0.35"/>
    <row r="37" s="59" customFormat="1" x14ac:dyDescent="0.35"/>
    <row r="38" s="59" customFormat="1" x14ac:dyDescent="0.35"/>
    <row r="39" s="59" customFormat="1" x14ac:dyDescent="0.35"/>
    <row r="40" s="59" customFormat="1" x14ac:dyDescent="0.35"/>
    <row r="41" s="59" customFormat="1" x14ac:dyDescent="0.35"/>
    <row r="42" s="59" customFormat="1" x14ac:dyDescent="0.35"/>
    <row r="43" s="59" customFormat="1" x14ac:dyDescent="0.35"/>
    <row r="44" s="59" customFormat="1" x14ac:dyDescent="0.35"/>
    <row r="45" s="59" customFormat="1" x14ac:dyDescent="0.35"/>
    <row r="46" s="59" customFormat="1" x14ac:dyDescent="0.35"/>
    <row r="47" s="59" customFormat="1" x14ac:dyDescent="0.35"/>
    <row r="48" s="59" customFormat="1" x14ac:dyDescent="0.35"/>
    <row r="49" s="59" customFormat="1" x14ac:dyDescent="0.35"/>
    <row r="50" s="59" customFormat="1" x14ac:dyDescent="0.35"/>
    <row r="51" s="59" customFormat="1" x14ac:dyDescent="0.35"/>
  </sheetData>
  <mergeCells count="1">
    <mergeCell ref="A4:E4"/>
  </mergeCells>
  <pageMargins left="0.7" right="0.7" top="0.75" bottom="0.75" header="0.3" footer="0.3"/>
  <pageSetup orientation="portrait" r:id="rId1"/>
  <rowBreaks count="1" manualBreakCount="1">
    <brk id="19" max="16383" man="1"/>
  </rowBreaks>
  <colBreaks count="1" manualBreakCount="1">
    <brk id="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5"/>
  <sheetViews>
    <sheetView topLeftCell="A4" zoomScaleNormal="100" workbookViewId="0">
      <selection activeCell="C20" sqref="C20"/>
    </sheetView>
  </sheetViews>
  <sheetFormatPr baseColWidth="10" defaultColWidth="11.453125" defaultRowHeight="14.5" x14ac:dyDescent="0.35"/>
  <cols>
    <col min="1" max="1" width="16.1796875" style="59" customWidth="1"/>
    <col min="2" max="2" width="13.1796875" style="59" customWidth="1"/>
    <col min="3" max="3" width="51.1796875" style="59" customWidth="1"/>
    <col min="4" max="4" width="27.54296875" style="60" customWidth="1"/>
    <col min="5" max="5" width="11.453125" style="59"/>
    <col min="6" max="6" width="15.26953125" style="59" bestFit="1" customWidth="1"/>
    <col min="7" max="16384" width="11.453125" style="59"/>
  </cols>
  <sheetData>
    <row r="1" spans="1:6" x14ac:dyDescent="0.35">
      <c r="E1" s="39"/>
    </row>
    <row r="4" spans="1:6" s="62" customFormat="1" x14ac:dyDescent="0.35">
      <c r="A4" s="58"/>
      <c r="B4" s="58"/>
      <c r="C4" s="58"/>
      <c r="D4" s="61"/>
    </row>
    <row r="5" spans="1:6" s="62" customFormat="1" ht="26" x14ac:dyDescent="0.6">
      <c r="A5" s="497" t="s">
        <v>158</v>
      </c>
      <c r="B5" s="497"/>
      <c r="C5" s="497"/>
      <c r="D5" s="497"/>
      <c r="E5" s="497"/>
    </row>
    <row r="6" spans="1:6" s="62" customFormat="1" ht="26" x14ac:dyDescent="0.6">
      <c r="A6" s="323"/>
      <c r="B6" s="323"/>
      <c r="C6" s="323"/>
      <c r="D6" s="323"/>
      <c r="E6" s="323"/>
    </row>
    <row r="7" spans="1:6" s="62" customFormat="1" ht="14.25" customHeight="1" x14ac:dyDescent="0.45">
      <c r="A7" s="192" t="s">
        <v>159</v>
      </c>
      <c r="B7" s="58"/>
      <c r="C7" s="58"/>
      <c r="D7" s="194" t="str">
        <f>+'GLOBAL CONVENIO'!G10</f>
        <v>FECHA DE PRESENTACIÓN</v>
      </c>
      <c r="E7" s="195">
        <f>+'GLOBAL CONVENIO'!I10</f>
        <v>37519</v>
      </c>
    </row>
    <row r="8" spans="1:6" s="62" customFormat="1" x14ac:dyDescent="0.35">
      <c r="A8" s="193" t="str">
        <f>+'RENDIMIENTOS FROS'!A7</f>
        <v>Versión 4: 14/08/19</v>
      </c>
      <c r="B8" s="58"/>
      <c r="C8" s="58"/>
      <c r="D8" s="196" t="str">
        <f>+'GLOBAL CONVENIO'!G11</f>
        <v>PERIODO DE REPORTE</v>
      </c>
      <c r="E8" s="197" t="str">
        <f>+'GLOBAL CONVENIO'!I11</f>
        <v>AGOSTO</v>
      </c>
    </row>
    <row r="9" spans="1:6" s="62" customFormat="1" x14ac:dyDescent="0.35">
      <c r="A9" s="58"/>
      <c r="B9" s="58"/>
      <c r="C9" s="58"/>
      <c r="D9" s="61"/>
    </row>
    <row r="10" spans="1:6" x14ac:dyDescent="0.35">
      <c r="C10" s="56" t="s">
        <v>160</v>
      </c>
      <c r="D10" s="85">
        <v>2000</v>
      </c>
    </row>
    <row r="11" spans="1:6" x14ac:dyDescent="0.35">
      <c r="C11" s="56" t="s">
        <v>161</v>
      </c>
      <c r="D11" s="85">
        <v>1000</v>
      </c>
    </row>
    <row r="12" spans="1:6" x14ac:dyDescent="0.35">
      <c r="C12" s="56" t="s">
        <v>162</v>
      </c>
      <c r="D12" s="329">
        <f>+D11-D10</f>
        <v>-1000</v>
      </c>
    </row>
    <row r="13" spans="1:6" x14ac:dyDescent="0.35">
      <c r="C13" s="63"/>
      <c r="D13" s="63"/>
    </row>
    <row r="14" spans="1:6" x14ac:dyDescent="0.35">
      <c r="D14" s="59"/>
    </row>
    <row r="15" spans="1:6" ht="28.5" customHeight="1" x14ac:dyDescent="0.35">
      <c r="A15" s="496" t="s">
        <v>255</v>
      </c>
      <c r="B15" s="496"/>
      <c r="C15" s="496"/>
      <c r="D15" s="496"/>
      <c r="F15" s="92"/>
    </row>
    <row r="16" spans="1:6" x14ac:dyDescent="0.35">
      <c r="A16" s="96"/>
      <c r="B16" s="96"/>
      <c r="C16" s="96"/>
      <c r="D16" s="96"/>
    </row>
    <row r="17" spans="1:6" x14ac:dyDescent="0.35">
      <c r="A17" s="59" t="s">
        <v>163</v>
      </c>
    </row>
    <row r="19" spans="1:6" x14ac:dyDescent="0.35">
      <c r="A19" s="93" t="s">
        <v>164</v>
      </c>
      <c r="B19" s="4"/>
      <c r="C19" s="4"/>
    </row>
    <row r="25" spans="1:6" x14ac:dyDescent="0.35">
      <c r="D25" s="5"/>
      <c r="E25" s="60"/>
      <c r="F25" s="60"/>
    </row>
  </sheetData>
  <mergeCells count="2">
    <mergeCell ref="A15:D15"/>
    <mergeCell ref="A5:E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FFAAE-348B-4720-BF74-9881ECFCD9DB}">
  <dimension ref="A2:M29"/>
  <sheetViews>
    <sheetView workbookViewId="0">
      <selection activeCell="D10" sqref="D10:E13"/>
    </sheetView>
  </sheetViews>
  <sheetFormatPr baseColWidth="10" defaultColWidth="11.453125" defaultRowHeight="14.5" x14ac:dyDescent="0.35"/>
  <cols>
    <col min="2" max="2" width="11.453125" style="106"/>
    <col min="3" max="3" width="13.7265625" customWidth="1"/>
    <col min="4" max="4" width="14.81640625" customWidth="1"/>
    <col min="5" max="5" width="13.7265625" customWidth="1"/>
    <col min="6" max="6" width="12.54296875" customWidth="1"/>
    <col min="7" max="7" width="12.81640625" customWidth="1"/>
    <col min="8" max="8" width="12.26953125" customWidth="1"/>
    <col min="9" max="9" width="13" customWidth="1"/>
    <col min="10" max="10" width="14.26953125" customWidth="1"/>
    <col min="11" max="11" width="14" bestFit="1" customWidth="1"/>
    <col min="12" max="12" width="22.54296875" customWidth="1"/>
    <col min="13" max="13" width="13.54296875" customWidth="1"/>
  </cols>
  <sheetData>
    <row r="2" spans="1:13" ht="26" x14ac:dyDescent="0.6">
      <c r="B2" s="502" t="s">
        <v>165</v>
      </c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</row>
    <row r="4" spans="1:13" x14ac:dyDescent="0.35">
      <c r="C4" s="121" t="s">
        <v>166</v>
      </c>
      <c r="D4" s="498" t="s">
        <v>167</v>
      </c>
      <c r="E4" s="498"/>
      <c r="F4" s="498"/>
      <c r="G4" s="498"/>
      <c r="H4" s="498"/>
      <c r="I4" s="498"/>
      <c r="J4" s="498"/>
    </row>
    <row r="5" spans="1:13" ht="45" customHeight="1" x14ac:dyDescent="0.35">
      <c r="B5" s="499" t="s">
        <v>143</v>
      </c>
      <c r="C5" s="114" t="s">
        <v>168</v>
      </c>
      <c r="D5" s="108">
        <v>1</v>
      </c>
      <c r="E5" s="108">
        <v>2</v>
      </c>
      <c r="F5" s="108">
        <v>3</v>
      </c>
      <c r="G5" s="108">
        <v>4</v>
      </c>
      <c r="H5" s="108">
        <v>5</v>
      </c>
      <c r="I5" s="108">
        <v>6</v>
      </c>
      <c r="J5" s="108">
        <v>7</v>
      </c>
      <c r="K5" s="108" t="s">
        <v>169</v>
      </c>
    </row>
    <row r="6" spans="1:13" ht="22" x14ac:dyDescent="0.35">
      <c r="B6" s="500"/>
      <c r="C6" s="115" t="s">
        <v>170</v>
      </c>
      <c r="D6" s="111" t="str">
        <f>+GESTORES!D12</f>
        <v>Juan Perez</v>
      </c>
      <c r="E6" s="111" t="str">
        <f>+GESTORES!D13</f>
        <v>Carlos Rodriguez</v>
      </c>
      <c r="F6" s="111" t="str">
        <f>+GESTORES!D14</f>
        <v>Luis Diaz</v>
      </c>
      <c r="G6" s="112" t="str">
        <f>+GESTORES!D15</f>
        <v>Sandra Torres</v>
      </c>
      <c r="H6" s="112">
        <f>+GESTORES!C16</f>
        <v>5555555</v>
      </c>
      <c r="I6" s="112">
        <f>+GESTORES!C17</f>
        <v>66666666</v>
      </c>
      <c r="J6" s="112">
        <f>+GESTORES!C18</f>
        <v>0</v>
      </c>
      <c r="K6" s="113"/>
    </row>
    <row r="7" spans="1:13" x14ac:dyDescent="0.35">
      <c r="B7" s="500"/>
      <c r="C7" s="116" t="s">
        <v>171</v>
      </c>
      <c r="D7" s="118">
        <f>VLOOKUP(D5,GESTORES!$B$12:$I$18,7,FALSE)</f>
        <v>43601</v>
      </c>
      <c r="E7" s="118">
        <f>VLOOKUP(E5,GESTORES!$B$12:$I$18,7,FALSE)</f>
        <v>43601</v>
      </c>
      <c r="F7" s="118">
        <f>VLOOKUP(F5,GESTORES!$B$12:$I$18,7,FALSE)</f>
        <v>43601</v>
      </c>
      <c r="G7" s="118">
        <f>VLOOKUP(G5,GESTORES!$B$12:$I$18,7,FALSE)</f>
        <v>43613</v>
      </c>
      <c r="H7" s="118">
        <f>VLOOKUP(H5,GESTORES!$B$12:$I$18,7,FALSE)</f>
        <v>43648</v>
      </c>
      <c r="I7" s="118">
        <f>VLOOKUP(I5,GESTORES!$B$12:$I$18,7,FALSE)</f>
        <v>43662</v>
      </c>
      <c r="J7" s="118">
        <f>VLOOKUP(J5,GESTORES!$B$12:$I$18,7,FALSE)</f>
        <v>0</v>
      </c>
      <c r="K7" s="113"/>
    </row>
    <row r="8" spans="1:13" x14ac:dyDescent="0.35">
      <c r="B8" s="501"/>
      <c r="C8" s="116" t="s">
        <v>172</v>
      </c>
      <c r="D8" s="118">
        <f>VLOOKUP(D5,GESTORES!$B$12:$I$18,8,FALSE)</f>
        <v>43819</v>
      </c>
      <c r="E8" s="118">
        <f>VLOOKUP(E5,GESTORES!$B$12:$I$18,8,FALSE)</f>
        <v>43819</v>
      </c>
      <c r="F8" s="118">
        <f>VLOOKUP(F5,GESTORES!$B$12:$I$18,8,FALSE)</f>
        <v>43819</v>
      </c>
      <c r="G8" s="118">
        <f>VLOOKUP(G5,GESTORES!$B$12:$I$18,8,FALSE)</f>
        <v>43819</v>
      </c>
      <c r="H8" s="118">
        <f>VLOOKUP(H5,GESTORES!$B$12:$I$18,8,FALSE)</f>
        <v>43819</v>
      </c>
      <c r="I8" s="118">
        <f>VLOOKUP(I5,GESTORES!$B$12:$I$18,8,FALSE)</f>
        <v>43819</v>
      </c>
      <c r="J8" s="118">
        <f>VLOOKUP(J5,GESTORES!$B$12:$I$18,8,FALSE)</f>
        <v>0</v>
      </c>
      <c r="K8" s="108" t="s">
        <v>173</v>
      </c>
      <c r="L8" s="108" t="s">
        <v>174</v>
      </c>
      <c r="M8" s="108" t="s">
        <v>175</v>
      </c>
    </row>
    <row r="9" spans="1:13" x14ac:dyDescent="0.35">
      <c r="B9" s="324"/>
      <c r="C9" s="116" t="s">
        <v>176</v>
      </c>
      <c r="D9" s="117">
        <v>6051500</v>
      </c>
      <c r="E9" s="157">
        <v>6051500</v>
      </c>
      <c r="F9" s="117">
        <v>6051500</v>
      </c>
      <c r="G9" s="117">
        <v>6051500</v>
      </c>
      <c r="H9" s="117">
        <v>6051500</v>
      </c>
      <c r="I9" s="117">
        <v>6051500</v>
      </c>
      <c r="J9" s="117">
        <v>6051500</v>
      </c>
      <c r="K9" s="108"/>
    </row>
    <row r="10" spans="1:13" x14ac:dyDescent="0.35">
      <c r="A10" s="120">
        <v>43615</v>
      </c>
      <c r="B10" s="109">
        <v>5</v>
      </c>
      <c r="C10" s="130">
        <f>($D$9/30)*(15*3)</f>
        <v>9077250</v>
      </c>
      <c r="D10" s="156"/>
      <c r="E10" s="156"/>
      <c r="F10" s="156"/>
      <c r="G10" s="79"/>
      <c r="H10" s="79"/>
      <c r="I10" s="79"/>
      <c r="J10" s="79"/>
      <c r="K10" s="79"/>
      <c r="L10" s="57"/>
      <c r="M10" s="119"/>
    </row>
    <row r="11" spans="1:13" x14ac:dyDescent="0.35">
      <c r="A11" s="120">
        <v>43616</v>
      </c>
      <c r="B11" s="109">
        <v>6</v>
      </c>
      <c r="C11" s="131">
        <f>+E9*4</f>
        <v>24206000</v>
      </c>
      <c r="D11" s="156"/>
      <c r="E11" s="156"/>
      <c r="F11" s="156"/>
      <c r="G11" s="79"/>
      <c r="H11" s="79"/>
      <c r="I11" s="79"/>
      <c r="J11" s="79"/>
      <c r="K11" s="79"/>
      <c r="L11" s="57"/>
      <c r="M11" s="119"/>
    </row>
    <row r="12" spans="1:13" x14ac:dyDescent="0.35">
      <c r="A12" s="120">
        <v>43617</v>
      </c>
      <c r="B12" s="109">
        <v>7</v>
      </c>
      <c r="C12" s="122"/>
      <c r="D12" s="156"/>
      <c r="E12" s="156"/>
      <c r="F12" s="79"/>
      <c r="G12" s="79"/>
      <c r="H12" s="79"/>
      <c r="I12" s="79"/>
      <c r="J12" s="79"/>
      <c r="K12" s="79"/>
      <c r="L12" s="57"/>
      <c r="M12" s="119"/>
    </row>
    <row r="13" spans="1:13" x14ac:dyDescent="0.35">
      <c r="A13" s="120">
        <v>43618</v>
      </c>
      <c r="B13" s="109">
        <v>8</v>
      </c>
      <c r="C13" s="122"/>
      <c r="D13" s="156"/>
      <c r="E13" s="156"/>
      <c r="F13" s="79"/>
      <c r="G13" s="79"/>
      <c r="H13" s="79"/>
      <c r="I13" s="79"/>
      <c r="J13" s="79"/>
      <c r="K13" s="79"/>
      <c r="L13" s="57"/>
      <c r="M13" s="119"/>
    </row>
    <row r="14" spans="1:13" x14ac:dyDescent="0.35">
      <c r="A14" s="120">
        <v>43619</v>
      </c>
      <c r="B14" s="109">
        <v>9</v>
      </c>
      <c r="C14" s="122"/>
      <c r="D14" s="79"/>
      <c r="E14" s="79"/>
      <c r="F14" s="79"/>
      <c r="G14" s="79"/>
      <c r="H14" s="79"/>
      <c r="I14" s="79"/>
      <c r="J14" s="79"/>
      <c r="K14" s="79"/>
      <c r="L14" s="57"/>
      <c r="M14" s="119"/>
    </row>
    <row r="15" spans="1:13" x14ac:dyDescent="0.35">
      <c r="A15" s="120">
        <v>43620</v>
      </c>
      <c r="B15" s="109">
        <v>10</v>
      </c>
      <c r="C15" s="122"/>
      <c r="D15" s="79"/>
      <c r="E15" s="79"/>
      <c r="F15" s="79"/>
      <c r="G15" s="79"/>
      <c r="H15" s="79"/>
      <c r="I15" s="79"/>
      <c r="J15" s="79"/>
      <c r="K15" s="79"/>
      <c r="L15" s="57"/>
      <c r="M15" s="119"/>
    </row>
    <row r="16" spans="1:13" x14ac:dyDescent="0.35">
      <c r="A16" s="120">
        <v>43621</v>
      </c>
      <c r="B16" s="109">
        <v>11</v>
      </c>
      <c r="C16" s="122"/>
      <c r="D16" s="79"/>
      <c r="E16" s="79"/>
      <c r="F16" s="79"/>
      <c r="G16" s="79"/>
      <c r="H16" s="79"/>
      <c r="I16" s="79"/>
      <c r="J16" s="79"/>
      <c r="K16" s="79"/>
      <c r="L16" s="57"/>
      <c r="M16" s="119"/>
    </row>
    <row r="17" spans="1:13" x14ac:dyDescent="0.35">
      <c r="A17" s="120">
        <v>43622</v>
      </c>
      <c r="B17" s="109">
        <v>12</v>
      </c>
      <c r="C17" s="122"/>
      <c r="D17" s="79"/>
      <c r="E17" s="79"/>
      <c r="F17" s="79"/>
      <c r="G17" s="79"/>
      <c r="H17" s="79"/>
      <c r="I17" s="79"/>
      <c r="J17" s="79"/>
      <c r="K17" s="79"/>
      <c r="L17" s="57"/>
      <c r="M17" s="119"/>
    </row>
    <row r="18" spans="1:13" x14ac:dyDescent="0.35">
      <c r="A18" s="120">
        <v>43623</v>
      </c>
      <c r="B18" s="109">
        <v>1</v>
      </c>
      <c r="C18" s="122"/>
      <c r="D18" s="79"/>
      <c r="E18" s="79"/>
      <c r="F18" s="79"/>
      <c r="G18" s="79"/>
      <c r="H18" s="79"/>
      <c r="I18" s="79"/>
      <c r="J18" s="79"/>
      <c r="K18" s="79"/>
      <c r="L18" s="57"/>
      <c r="M18" s="119"/>
    </row>
    <row r="19" spans="1:13" x14ac:dyDescent="0.35">
      <c r="A19" s="120">
        <v>43624</v>
      </c>
      <c r="B19" s="109">
        <v>2</v>
      </c>
      <c r="C19" s="122"/>
      <c r="D19" s="79"/>
      <c r="E19" s="79"/>
      <c r="F19" s="79"/>
      <c r="G19" s="79"/>
      <c r="H19" s="79"/>
      <c r="I19" s="79"/>
      <c r="J19" s="79"/>
      <c r="K19" s="79"/>
      <c r="L19" s="57"/>
      <c r="M19" s="119"/>
    </row>
    <row r="20" spans="1:13" x14ac:dyDescent="0.35">
      <c r="A20" s="120">
        <v>43625</v>
      </c>
      <c r="B20" s="109">
        <v>3</v>
      </c>
      <c r="C20" s="122"/>
      <c r="D20" s="79"/>
      <c r="E20" s="79"/>
      <c r="F20" s="79"/>
      <c r="G20" s="79"/>
      <c r="H20" s="79"/>
      <c r="I20" s="79"/>
      <c r="J20" s="79"/>
      <c r="K20" s="79"/>
      <c r="L20" s="57"/>
      <c r="M20" s="119"/>
    </row>
    <row r="21" spans="1:13" x14ac:dyDescent="0.35">
      <c r="A21" s="120">
        <v>43626</v>
      </c>
      <c r="B21" s="109">
        <v>4</v>
      </c>
      <c r="C21" s="122"/>
      <c r="D21" s="79"/>
      <c r="E21" s="79"/>
      <c r="F21" s="79"/>
      <c r="G21" s="79"/>
      <c r="H21" s="79"/>
      <c r="I21" s="79"/>
      <c r="J21" s="79"/>
      <c r="K21" s="79"/>
      <c r="L21" s="57"/>
      <c r="M21" s="119"/>
    </row>
    <row r="22" spans="1:13" x14ac:dyDescent="0.35">
      <c r="B22" s="95"/>
      <c r="C22" s="4"/>
      <c r="D22" s="110"/>
      <c r="E22" s="110"/>
      <c r="F22" s="110"/>
      <c r="G22" s="110"/>
      <c r="H22" s="110"/>
      <c r="I22" s="110"/>
      <c r="J22" s="110"/>
      <c r="K22" s="107"/>
      <c r="L22" s="57"/>
      <c r="M22" s="119"/>
    </row>
    <row r="23" spans="1:13" x14ac:dyDescent="0.35">
      <c r="B23" s="95"/>
      <c r="C23" s="4"/>
    </row>
    <row r="24" spans="1:13" x14ac:dyDescent="0.35">
      <c r="B24" s="95"/>
      <c r="C24" s="4"/>
      <c r="J24" s="101" t="s">
        <v>177</v>
      </c>
      <c r="K24" s="102">
        <f>+'GLOBAL CONVENIO'!D18</f>
        <v>100</v>
      </c>
    </row>
    <row r="25" spans="1:13" x14ac:dyDescent="0.35">
      <c r="B25" s="95"/>
      <c r="C25" s="4"/>
      <c r="J25" s="101" t="s">
        <v>178</v>
      </c>
      <c r="K25" s="100">
        <f>+K24-K22</f>
        <v>100</v>
      </c>
    </row>
    <row r="26" spans="1:13" x14ac:dyDescent="0.35">
      <c r="B26" s="95"/>
      <c r="C26" s="4"/>
    </row>
    <row r="27" spans="1:13" x14ac:dyDescent="0.35">
      <c r="B27" s="95"/>
      <c r="C27" s="4"/>
    </row>
    <row r="28" spans="1:13" x14ac:dyDescent="0.35">
      <c r="B28" s="95"/>
      <c r="C28" s="4"/>
    </row>
    <row r="29" spans="1:13" x14ac:dyDescent="0.35">
      <c r="B29" s="95"/>
      <c r="C29" s="4"/>
    </row>
  </sheetData>
  <mergeCells count="3">
    <mergeCell ref="D4:J4"/>
    <mergeCell ref="B5:B8"/>
    <mergeCell ref="B2:M2"/>
  </mergeCells>
  <conditionalFormatting sqref="M10">
    <cfRule type="cellIs" dxfId="1" priority="2" operator="lessThan">
      <formula>0</formula>
    </cfRule>
  </conditionalFormatting>
  <conditionalFormatting sqref="M11:M22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94FBCD8454B1478511D8E02B3AF1F1" ma:contentTypeVersion="11" ma:contentTypeDescription="Crear nuevo documento." ma:contentTypeScope="" ma:versionID="c43644fc963f94f3587ae87ad5c2c1ee">
  <xsd:schema xmlns:xsd="http://www.w3.org/2001/XMLSchema" xmlns:xs="http://www.w3.org/2001/XMLSchema" xmlns:p="http://schemas.microsoft.com/office/2006/metadata/properties" xmlns:ns3="02caa5f6-c79e-4e2b-a9df-f7c4c6ff327b" xmlns:ns4="5f291ae9-1d3a-4c26-947c-935a2aab2b2d" targetNamespace="http://schemas.microsoft.com/office/2006/metadata/properties" ma:root="true" ma:fieldsID="78a370292daa31a008d5b3358c9692dd" ns3:_="" ns4:_="">
    <xsd:import namespace="02caa5f6-c79e-4e2b-a9df-f7c4c6ff327b"/>
    <xsd:import namespace="5f291ae9-1d3a-4c26-947c-935a2aab2b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caa5f6-c79e-4e2b-a9df-f7c4c6ff32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91ae9-1d3a-4c26-947c-935a2aab2b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76EE3-9534-4700-A133-CE2B8AEF1C5C}">
  <ds:schemaRefs>
    <ds:schemaRef ds:uri="http://purl.org/dc/dcmitype/"/>
    <ds:schemaRef ds:uri="02caa5f6-c79e-4e2b-a9df-f7c4c6ff327b"/>
    <ds:schemaRef ds:uri="5f291ae9-1d3a-4c26-947c-935a2aab2b2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DD0F88-F053-4FE9-8699-4A64452A79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135024-AB4B-445D-AA34-7929312CA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caa5f6-c79e-4e2b-a9df-f7c4c6ff327b"/>
    <ds:schemaRef ds:uri="5f291ae9-1d3a-4c26-947c-935a2aab2b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GLOBAL CONVENIO</vt:lpstr>
      <vt:lpstr>GESTORES</vt:lpstr>
      <vt:lpstr>EXTENSIONISTAS</vt:lpstr>
      <vt:lpstr>GASTOS ADTIVOS</vt:lpstr>
      <vt:lpstr>RENDIMIENTOS FROS</vt:lpstr>
      <vt:lpstr>CONCILIACIÓN BANCARIA</vt:lpstr>
      <vt:lpstr>esta iria oculta</vt:lpstr>
      <vt:lpstr>'GASTOS ADTIVOS'!Área_de_impresión</vt:lpstr>
      <vt:lpstr>'RENDIMIENTOS FROS'!Área_de_impresión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Jina Marcela Lozano Bedoya</dc:creator>
  <cp:keywords/>
  <dc:description/>
  <cp:lastModifiedBy>Daniel Alejandro López Monsalve</cp:lastModifiedBy>
  <cp:revision/>
  <dcterms:created xsi:type="dcterms:W3CDTF">2016-08-30T21:15:43Z</dcterms:created>
  <dcterms:modified xsi:type="dcterms:W3CDTF">2020-12-16T21:16:03Z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0x010100C494FBCD8454B1478511D8E02B3AF1F1</vt:lpwstr>
  </property>
</Properties>
</file>