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rocha\Desktop\Gerencia Contable 2022 a 2024\Asamblea Fiducoldex Cierre 2024\"/>
    </mc:Choice>
  </mc:AlternateContent>
  <xr:revisionPtr revIDLastSave="0" documentId="13_ncr:1_{0C35D063-1CE5-4B90-A6E6-6DE77B5021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TO" sheetId="1" r:id="rId1"/>
    <sheet name="Distribución" sheetId="19" r:id="rId2"/>
    <sheet name="Hoja3" sheetId="16" state="hidden" r:id="rId3"/>
    <sheet name="Hoja1" sheetId="3" state="hidden" r:id="rId4"/>
    <sheet name="ACCIONES " sheetId="2" state="hidden" r:id="rId5"/>
    <sheet name="ACCIONES  (2)" sheetId="4" state="hidden" r:id="rId6"/>
    <sheet name="ACCIONES  Redondear" sheetId="5" state="hidden" r:id="rId7"/>
    <sheet name="Hoja5" sheetId="18" state="hidden" r:id="rId8"/>
    <sheet name="Hoja2" sheetId="6" state="hidden" r:id="rId9"/>
    <sheet name="Hoja4" sheetId="8" state="hidden" r:id="rId10"/>
    <sheet name="Hoja7" sheetId="21" state="hidden" r:id="rId11"/>
  </sheets>
  <definedNames>
    <definedName name="_xlnm.Print_Area" localSheetId="4">'ACCIONES '!$B$2:$Q$42</definedName>
    <definedName name="_xlnm.Print_Area" localSheetId="5">'ACCIONES  (2)'!$B$2:$Q$42</definedName>
    <definedName name="_xlnm.Print_Area" localSheetId="6">'ACCIONES  Redondear'!$B$2:$T$42</definedName>
    <definedName name="_xlnm.Print_Area" localSheetId="1">Distribución!$B$2:$Q$39</definedName>
    <definedName name="_xlnm.Print_Area" localSheetId="0">PROYECTO!$A$3:$G$34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9" l="1"/>
  <c r="L3" i="19"/>
  <c r="C38" i="19"/>
  <c r="E38" i="19"/>
  <c r="D4" i="18" l="1"/>
  <c r="E24" i="16"/>
  <c r="D10" i="16"/>
  <c r="E17" i="16"/>
  <c r="F17" i="16"/>
  <c r="G38" i="19" l="1"/>
  <c r="E10" i="16"/>
  <c r="E22" i="16"/>
  <c r="F22" i="16"/>
  <c r="F24" i="16"/>
  <c r="G22" i="16"/>
  <c r="F10" i="16" l="1"/>
  <c r="G17" i="16"/>
  <c r="G10" i="16" l="1"/>
  <c r="G24" i="16" l="1"/>
  <c r="E14" i="1" l="1"/>
  <c r="E20" i="1" l="1"/>
  <c r="E16" i="1"/>
  <c r="J26" i="1"/>
  <c r="L26" i="1" s="1"/>
  <c r="E23" i="1" l="1"/>
  <c r="E26" i="1"/>
  <c r="M26" i="1"/>
  <c r="E14" i="8"/>
  <c r="E20" i="8"/>
  <c r="E8" i="8"/>
  <c r="M38" i="6" l="1"/>
  <c r="I21" i="19" l="1"/>
  <c r="I32" i="19"/>
  <c r="I13" i="19"/>
  <c r="I31" i="19"/>
  <c r="I17" i="19"/>
  <c r="I30" i="19"/>
  <c r="I15" i="19"/>
  <c r="I27" i="19"/>
  <c r="I11" i="19"/>
  <c r="I23" i="19"/>
  <c r="I29" i="19"/>
  <c r="I25" i="19"/>
  <c r="I34" i="19"/>
  <c r="I33" i="19"/>
  <c r="I19" i="19"/>
  <c r="N37" i="5"/>
  <c r="O37" i="5" s="1"/>
  <c r="I38" i="19" l="1"/>
  <c r="M39" i="6"/>
  <c r="M40" i="6"/>
  <c r="M44" i="6"/>
  <c r="M43" i="6"/>
  <c r="M42" i="6"/>
  <c r="M41" i="6"/>
  <c r="J32" i="6"/>
  <c r="I30" i="6"/>
  <c r="I26" i="6"/>
  <c r="J24" i="6"/>
  <c r="J26" i="6" s="1"/>
  <c r="J27" i="6" s="1"/>
  <c r="C41" i="5" l="1"/>
  <c r="D35" i="5" s="1"/>
  <c r="K38" i="5"/>
  <c r="K39" i="5"/>
  <c r="K40" i="5"/>
  <c r="S38" i="5"/>
  <c r="R38" i="5"/>
  <c r="T38" i="5" s="1"/>
  <c r="R39" i="5"/>
  <c r="F13" i="5"/>
  <c r="F15" i="5"/>
  <c r="F29" i="5"/>
  <c r="R40" i="5"/>
  <c r="T40" i="5" s="1"/>
  <c r="S40" i="5"/>
  <c r="M40" i="5"/>
  <c r="S39" i="5"/>
  <c r="T39" i="5"/>
  <c r="M39" i="5"/>
  <c r="C41" i="4"/>
  <c r="D22" i="4" s="1"/>
  <c r="D16" i="4"/>
  <c r="D18" i="4"/>
  <c r="D20" i="4"/>
  <c r="D24" i="4"/>
  <c r="D32" i="4"/>
  <c r="D33" i="4"/>
  <c r="D34" i="4"/>
  <c r="D36" i="4"/>
  <c r="D37" i="4"/>
  <c r="P38" i="4"/>
  <c r="O38" i="4"/>
  <c r="O39" i="4"/>
  <c r="F13" i="4"/>
  <c r="F15" i="4"/>
  <c r="F29" i="4"/>
  <c r="E9" i="4"/>
  <c r="E34" i="4" s="1"/>
  <c r="O40" i="4"/>
  <c r="Q40" i="4" s="1"/>
  <c r="P40" i="4"/>
  <c r="L40" i="4"/>
  <c r="P39" i="4"/>
  <c r="Q39" i="4" s="1"/>
  <c r="L39" i="4"/>
  <c r="Q38" i="4"/>
  <c r="L38" i="4"/>
  <c r="E32" i="4"/>
  <c r="E30" i="4"/>
  <c r="E18" i="4"/>
  <c r="F15" i="2"/>
  <c r="F13" i="2"/>
  <c r="F29" i="2"/>
  <c r="C41" i="2"/>
  <c r="D36" i="2" s="1"/>
  <c r="P38" i="2"/>
  <c r="P39" i="2"/>
  <c r="P40" i="2"/>
  <c r="O38" i="2"/>
  <c r="O39" i="2"/>
  <c r="Q39" i="2" s="1"/>
  <c r="O40" i="2"/>
  <c r="L38" i="2"/>
  <c r="L39" i="2"/>
  <c r="L40" i="2"/>
  <c r="Q38" i="2"/>
  <c r="C42" i="1"/>
  <c r="D26" i="2" l="1"/>
  <c r="D12" i="2"/>
  <c r="D30" i="2"/>
  <c r="Q40" i="2"/>
  <c r="D30" i="4"/>
  <c r="D14" i="4"/>
  <c r="D37" i="2"/>
  <c r="D33" i="2"/>
  <c r="D28" i="4"/>
  <c r="D12" i="4"/>
  <c r="D24" i="2"/>
  <c r="D26" i="4"/>
  <c r="C64" i="4"/>
  <c r="D34" i="2"/>
  <c r="D32" i="2"/>
  <c r="D22" i="2"/>
  <c r="D28" i="2"/>
  <c r="D16" i="2"/>
  <c r="D35" i="4"/>
  <c r="D33" i="5"/>
  <c r="D34" i="5"/>
  <c r="D32" i="5"/>
  <c r="D30" i="5"/>
  <c r="D26" i="5"/>
  <c r="D20" i="5"/>
  <c r="D36" i="5"/>
  <c r="E9" i="5"/>
  <c r="E12" i="5" s="1"/>
  <c r="D14" i="5"/>
  <c r="E37" i="4"/>
  <c r="E26" i="4"/>
  <c r="E36" i="4"/>
  <c r="E24" i="4"/>
  <c r="E33" i="4"/>
  <c r="E14" i="4"/>
  <c r="E28" i="4"/>
  <c r="E22" i="4"/>
  <c r="E20" i="4"/>
  <c r="E41" i="4"/>
  <c r="E16" i="4"/>
  <c r="E35" i="4"/>
  <c r="E12" i="4"/>
  <c r="C64" i="2"/>
  <c r="D35" i="2"/>
  <c r="D14" i="2"/>
  <c r="D18" i="2"/>
  <c r="E9" i="2"/>
  <c r="D20" i="2"/>
  <c r="D12" i="5"/>
  <c r="D22" i="5"/>
  <c r="D28" i="5"/>
  <c r="C64" i="5"/>
  <c r="D16" i="5"/>
  <c r="D18" i="5"/>
  <c r="D24" i="5"/>
  <c r="D37" i="5"/>
  <c r="E20" i="5" l="1"/>
  <c r="E34" i="5"/>
  <c r="E26" i="5"/>
  <c r="E22" i="5"/>
  <c r="E24" i="5"/>
  <c r="E30" i="5"/>
  <c r="E16" i="5"/>
  <c r="E41" i="5"/>
  <c r="E32" i="5"/>
  <c r="E28" i="5"/>
  <c r="E35" i="5"/>
  <c r="E37" i="5"/>
  <c r="E14" i="5"/>
  <c r="E36" i="5"/>
  <c r="E18" i="5"/>
  <c r="E33" i="5"/>
  <c r="E41" i="2"/>
  <c r="E26" i="2"/>
  <c r="E37" i="2"/>
  <c r="E16" i="2"/>
  <c r="E32" i="2"/>
  <c r="E24" i="2"/>
  <c r="E28" i="2"/>
  <c r="E33" i="2"/>
  <c r="E18" i="2"/>
  <c r="E20" i="2"/>
  <c r="E22" i="2"/>
  <c r="E35" i="2"/>
  <c r="E36" i="2"/>
  <c r="E14" i="2"/>
  <c r="E30" i="2"/>
  <c r="E12" i="2"/>
  <c r="E34" i="2"/>
  <c r="C44" i="5"/>
  <c r="C45" i="5" s="1"/>
  <c r="F35" i="5" s="1"/>
  <c r="C44" i="2"/>
  <c r="C45" i="2" s="1"/>
  <c r="C44" i="4"/>
  <c r="C45" i="4" s="1"/>
  <c r="F34" i="2" l="1"/>
  <c r="G34" i="2" s="1"/>
  <c r="H34" i="2" s="1"/>
  <c r="F12" i="2"/>
  <c r="G12" i="2" s="1"/>
  <c r="I12" i="2" s="1"/>
  <c r="F14" i="2"/>
  <c r="G14" i="2" s="1"/>
  <c r="H14" i="2" s="1"/>
  <c r="F30" i="2"/>
  <c r="G30" i="2" s="1"/>
  <c r="F35" i="2"/>
  <c r="G35" i="2" s="1"/>
  <c r="H35" i="2" s="1"/>
  <c r="G35" i="5"/>
  <c r="H35" i="5" s="1"/>
  <c r="F14" i="4"/>
  <c r="F35" i="4"/>
  <c r="F36" i="4"/>
  <c r="F24" i="4"/>
  <c r="F18" i="4"/>
  <c r="F37" i="4"/>
  <c r="F30" i="4"/>
  <c r="F20" i="4"/>
  <c r="F32" i="4"/>
  <c r="F12" i="4"/>
  <c r="F28" i="4"/>
  <c r="F26" i="4"/>
  <c r="F22" i="4"/>
  <c r="F16" i="4"/>
  <c r="F32" i="5"/>
  <c r="F28" i="5"/>
  <c r="F34" i="5"/>
  <c r="F16" i="5"/>
  <c r="F30" i="5"/>
  <c r="F26" i="5"/>
  <c r="F14" i="5"/>
  <c r="F22" i="5"/>
  <c r="F33" i="5"/>
  <c r="F20" i="5"/>
  <c r="F18" i="5"/>
  <c r="F24" i="5"/>
  <c r="F37" i="5"/>
  <c r="F36" i="5"/>
  <c r="F12" i="5"/>
  <c r="F34" i="4"/>
  <c r="F33" i="4"/>
  <c r="F20" i="2"/>
  <c r="F22" i="2"/>
  <c r="F24" i="2"/>
  <c r="F16" i="2"/>
  <c r="F37" i="2"/>
  <c r="F36" i="2"/>
  <c r="F32" i="2"/>
  <c r="F28" i="2"/>
  <c r="F18" i="2"/>
  <c r="F26" i="2"/>
  <c r="F33" i="2"/>
  <c r="H30" i="2" l="1"/>
  <c r="I30" i="2"/>
  <c r="I35" i="2"/>
  <c r="I35" i="5"/>
  <c r="I14" i="2"/>
  <c r="G26" i="2"/>
  <c r="H26" i="2" s="1"/>
  <c r="G37" i="2"/>
  <c r="H37" i="2" s="1"/>
  <c r="G18" i="5"/>
  <c r="H18" i="5" s="1"/>
  <c r="G34" i="5"/>
  <c r="H34" i="5" s="1"/>
  <c r="G32" i="5"/>
  <c r="H32" i="5" s="1"/>
  <c r="G32" i="4"/>
  <c r="H32" i="4" s="1"/>
  <c r="G14" i="4"/>
  <c r="H14" i="4" s="1"/>
  <c r="G16" i="2"/>
  <c r="H16" i="2" s="1"/>
  <c r="F41" i="2"/>
  <c r="G20" i="5"/>
  <c r="H20" i="5" s="1"/>
  <c r="G20" i="4"/>
  <c r="H20" i="4" s="1"/>
  <c r="G33" i="2"/>
  <c r="H33" i="2" s="1"/>
  <c r="G24" i="2"/>
  <c r="H24" i="2" s="1"/>
  <c r="H12" i="2"/>
  <c r="G33" i="5"/>
  <c r="H33" i="5" s="1"/>
  <c r="G30" i="4"/>
  <c r="H30" i="4" s="1"/>
  <c r="G22" i="5"/>
  <c r="H22" i="5" s="1"/>
  <c r="G16" i="4"/>
  <c r="H16" i="4" s="1"/>
  <c r="G12" i="5"/>
  <c r="I12" i="5" s="1"/>
  <c r="F41" i="5"/>
  <c r="G14" i="5"/>
  <c r="H14" i="5" s="1"/>
  <c r="G18" i="4"/>
  <c r="H18" i="4" s="1"/>
  <c r="G28" i="2"/>
  <c r="H28" i="2" s="1"/>
  <c r="G36" i="5"/>
  <c r="H36" i="5" s="1"/>
  <c r="G26" i="5"/>
  <c r="H26" i="5" s="1"/>
  <c r="G26" i="4"/>
  <c r="H26" i="4" s="1"/>
  <c r="G24" i="4"/>
  <c r="H24" i="4" s="1"/>
  <c r="G22" i="2"/>
  <c r="H22" i="2" s="1"/>
  <c r="G37" i="4"/>
  <c r="H37" i="4" s="1"/>
  <c r="G18" i="2"/>
  <c r="H18" i="2" s="1"/>
  <c r="G34" i="4"/>
  <c r="H34" i="4" s="1"/>
  <c r="G32" i="2"/>
  <c r="H32" i="2" s="1"/>
  <c r="G20" i="2"/>
  <c r="H20" i="2" s="1"/>
  <c r="I34" i="2"/>
  <c r="G37" i="5"/>
  <c r="H37" i="5" s="1"/>
  <c r="G30" i="5"/>
  <c r="H30" i="5" s="1"/>
  <c r="G28" i="5"/>
  <c r="H28" i="5" s="1"/>
  <c r="G28" i="4"/>
  <c r="H28" i="4" s="1"/>
  <c r="G36" i="4"/>
  <c r="H36" i="4" s="1"/>
  <c r="G22" i="4"/>
  <c r="H22" i="4" s="1"/>
  <c r="G36" i="2"/>
  <c r="H36" i="2" s="1"/>
  <c r="G33" i="4"/>
  <c r="H33" i="4" s="1"/>
  <c r="G24" i="5"/>
  <c r="H24" i="5" s="1"/>
  <c r="G16" i="5"/>
  <c r="H16" i="5" s="1"/>
  <c r="G12" i="4"/>
  <c r="F41" i="4"/>
  <c r="G35" i="4"/>
  <c r="H35" i="4" s="1"/>
  <c r="I37" i="2" l="1"/>
  <c r="I26" i="5"/>
  <c r="I30" i="4"/>
  <c r="I37" i="5"/>
  <c r="I18" i="4"/>
  <c r="I18" i="5"/>
  <c r="I18" i="2"/>
  <c r="I24" i="2"/>
  <c r="I32" i="2"/>
  <c r="I20" i="4"/>
  <c r="I33" i="4"/>
  <c r="I28" i="4"/>
  <c r="I33" i="2"/>
  <c r="I34" i="5"/>
  <c r="I22" i="4"/>
  <c r="I16" i="4"/>
  <c r="I24" i="5"/>
  <c r="I37" i="4"/>
  <c r="H41" i="2"/>
  <c r="C59" i="2" s="1"/>
  <c r="I32" i="4"/>
  <c r="I36" i="2"/>
  <c r="I28" i="5"/>
  <c r="I26" i="4"/>
  <c r="I22" i="5"/>
  <c r="I33" i="5"/>
  <c r="I20" i="5"/>
  <c r="I32" i="5"/>
  <c r="I24" i="4"/>
  <c r="H12" i="5"/>
  <c r="H41" i="5" s="1"/>
  <c r="C59" i="5" s="1"/>
  <c r="G41" i="5"/>
  <c r="C58" i="5" s="1"/>
  <c r="I36" i="4"/>
  <c r="I36" i="5"/>
  <c r="H12" i="4"/>
  <c r="H41" i="4" s="1"/>
  <c r="C59" i="4" s="1"/>
  <c r="G41" i="4"/>
  <c r="C58" i="4" s="1"/>
  <c r="I14" i="4"/>
  <c r="I12" i="4"/>
  <c r="I20" i="2"/>
  <c r="I14" i="5"/>
  <c r="G41" i="2"/>
  <c r="C58" i="2" s="1"/>
  <c r="I35" i="4"/>
  <c r="I16" i="5"/>
  <c r="I30" i="5"/>
  <c r="I34" i="4"/>
  <c r="I22" i="2"/>
  <c r="I28" i="2"/>
  <c r="I16" i="2"/>
  <c r="I26" i="2"/>
  <c r="I41" i="2" l="1"/>
  <c r="C53" i="2" s="1"/>
  <c r="I41" i="5"/>
  <c r="C53" i="5" s="1"/>
  <c r="I41" i="4"/>
  <c r="C53" i="4" s="1"/>
  <c r="D22" i="16" l="1"/>
  <c r="E35" i="19" l="1"/>
  <c r="D8" i="18" l="1"/>
  <c r="D9" i="18"/>
  <c r="D5" i="18" s="1"/>
  <c r="H27" i="1"/>
  <c r="I27" i="1" l="1"/>
  <c r="L27" i="1" s="1"/>
  <c r="M27" i="1" s="1"/>
  <c r="D15" i="16"/>
  <c r="D17" i="16" s="1"/>
  <c r="D24" i="16" s="1"/>
  <c r="D27" i="16" s="1"/>
  <c r="D30" i="16" s="1"/>
  <c r="C48" i="2"/>
  <c r="C49" i="2" s="1"/>
  <c r="C48" i="5"/>
  <c r="C49" i="5" s="1"/>
  <c r="C48" i="4"/>
  <c r="C49" i="4" s="1"/>
  <c r="D11" i="18"/>
  <c r="C67" i="2" l="1"/>
  <c r="C67" i="4"/>
  <c r="C67" i="5"/>
  <c r="J24" i="2"/>
  <c r="J28" i="2"/>
  <c r="J16" i="2"/>
  <c r="J34" i="2"/>
  <c r="J22" i="2"/>
  <c r="J33" i="2"/>
  <c r="J30" i="2"/>
  <c r="J14" i="2"/>
  <c r="J36" i="2"/>
  <c r="J26" i="2"/>
  <c r="J18" i="2"/>
  <c r="J32" i="2"/>
  <c r="J35" i="2"/>
  <c r="J37" i="2"/>
  <c r="J12" i="2"/>
  <c r="J20" i="2"/>
  <c r="J37" i="4"/>
  <c r="J26" i="4"/>
  <c r="J24" i="4"/>
  <c r="J14" i="4"/>
  <c r="J28" i="4"/>
  <c r="J30" i="4"/>
  <c r="J22" i="4"/>
  <c r="J33" i="4"/>
  <c r="J18" i="4"/>
  <c r="J12" i="4"/>
  <c r="J16" i="4"/>
  <c r="J36" i="4"/>
  <c r="J32" i="4"/>
  <c r="J34" i="4"/>
  <c r="J35" i="4"/>
  <c r="J20" i="4"/>
  <c r="J37" i="5"/>
  <c r="J12" i="5"/>
  <c r="J26" i="5"/>
  <c r="J33" i="5"/>
  <c r="J14" i="5"/>
  <c r="J30" i="5"/>
  <c r="J28" i="5"/>
  <c r="J22" i="5"/>
  <c r="J35" i="5"/>
  <c r="J16" i="5"/>
  <c r="J20" i="5"/>
  <c r="J24" i="5"/>
  <c r="J36" i="5"/>
  <c r="J32" i="5"/>
  <c r="J18" i="5"/>
  <c r="J34" i="5"/>
  <c r="L20" i="5" l="1"/>
  <c r="S36" i="5"/>
  <c r="S18" i="5"/>
  <c r="L22" i="5"/>
  <c r="L34" i="5"/>
  <c r="L33" i="5"/>
  <c r="S33" i="5"/>
  <c r="S30" i="5"/>
  <c r="L30" i="5"/>
  <c r="S32" i="5"/>
  <c r="L36" i="5"/>
  <c r="L14" i="5"/>
  <c r="S28" i="5"/>
  <c r="S14" i="5"/>
  <c r="S22" i="5"/>
  <c r="S37" i="5"/>
  <c r="L24" i="5"/>
  <c r="L32" i="5"/>
  <c r="S20" i="5"/>
  <c r="L26" i="5"/>
  <c r="S34" i="5"/>
  <c r="S12" i="5"/>
  <c r="L28" i="5"/>
  <c r="L18" i="5"/>
  <c r="S26" i="5"/>
  <c r="S35" i="5"/>
  <c r="L35" i="5"/>
  <c r="L37" i="5"/>
  <c r="L16" i="5"/>
  <c r="L12" i="5"/>
  <c r="S16" i="5"/>
  <c r="S24" i="5"/>
  <c r="K35" i="4"/>
  <c r="K22" i="4"/>
  <c r="P34" i="4"/>
  <c r="K24" i="4"/>
  <c r="P26" i="4"/>
  <c r="K16" i="4"/>
  <c r="P28" i="4"/>
  <c r="K36" i="4"/>
  <c r="P18" i="4"/>
  <c r="K34" i="4"/>
  <c r="K12" i="4"/>
  <c r="P36" i="4"/>
  <c r="P35" i="4"/>
  <c r="P32" i="4"/>
  <c r="K14" i="4"/>
  <c r="K33" i="4"/>
  <c r="P24" i="4"/>
  <c r="K28" i="4"/>
  <c r="K32" i="4"/>
  <c r="P14" i="4"/>
  <c r="P37" i="4"/>
  <c r="P33" i="4"/>
  <c r="P20" i="4"/>
  <c r="K20" i="4"/>
  <c r="K18" i="4"/>
  <c r="K26" i="4"/>
  <c r="K30" i="4"/>
  <c r="P30" i="4"/>
  <c r="P12" i="4"/>
  <c r="P16" i="4"/>
  <c r="P22" i="4"/>
  <c r="K37" i="4"/>
  <c r="K32" i="2"/>
  <c r="P24" i="2"/>
  <c r="P16" i="2"/>
  <c r="K18" i="2"/>
  <c r="P32" i="2"/>
  <c r="K12" i="2"/>
  <c r="P37" i="2"/>
  <c r="P33" i="2"/>
  <c r="K37" i="2"/>
  <c r="P34" i="2"/>
  <c r="P36" i="2"/>
  <c r="K24" i="2"/>
  <c r="K22" i="2"/>
  <c r="P12" i="2"/>
  <c r="K30" i="2"/>
  <c r="P26" i="2"/>
  <c r="K20" i="2"/>
  <c r="K36" i="2"/>
  <c r="P28" i="2"/>
  <c r="K28" i="2"/>
  <c r="P20" i="2"/>
  <c r="K35" i="2"/>
  <c r="P18" i="2"/>
  <c r="P14" i="2"/>
  <c r="K33" i="2"/>
  <c r="P30" i="2"/>
  <c r="P22" i="2"/>
  <c r="K16" i="2"/>
  <c r="K34" i="2"/>
  <c r="P35" i="2"/>
  <c r="K26" i="2"/>
  <c r="K14" i="2"/>
  <c r="O18" i="4"/>
  <c r="Q18" i="4" s="1"/>
  <c r="S18" i="4" s="1"/>
  <c r="L18" i="4"/>
  <c r="K34" i="5"/>
  <c r="N34" i="5" s="1"/>
  <c r="O34" i="5" s="1"/>
  <c r="M34" i="5"/>
  <c r="R34" i="5"/>
  <c r="T34" i="5" s="1"/>
  <c r="V34" i="5" s="1"/>
  <c r="M22" i="5"/>
  <c r="R22" i="5"/>
  <c r="K22" i="5"/>
  <c r="N22" i="5" s="1"/>
  <c r="O22" i="5" s="1"/>
  <c r="O20" i="4"/>
  <c r="L20" i="4"/>
  <c r="O33" i="4"/>
  <c r="L33" i="4"/>
  <c r="L20" i="2"/>
  <c r="O20" i="2"/>
  <c r="O14" i="2"/>
  <c r="L14" i="2"/>
  <c r="O33" i="2"/>
  <c r="L33" i="2"/>
  <c r="R35" i="5"/>
  <c r="M35" i="5"/>
  <c r="K35" i="5"/>
  <c r="N35" i="5" s="1"/>
  <c r="O35" i="5" s="1"/>
  <c r="M37" i="5"/>
  <c r="R37" i="5"/>
  <c r="M28" i="5"/>
  <c r="R28" i="5"/>
  <c r="K28" i="5"/>
  <c r="N28" i="5" s="1"/>
  <c r="O28" i="5" s="1"/>
  <c r="K30" i="5"/>
  <c r="N30" i="5" s="1"/>
  <c r="O30" i="5" s="1"/>
  <c r="R30" i="5"/>
  <c r="M30" i="5"/>
  <c r="O34" i="4"/>
  <c r="Q34" i="4" s="1"/>
  <c r="S34" i="4" s="1"/>
  <c r="L34" i="4"/>
  <c r="O32" i="4"/>
  <c r="L32" i="4"/>
  <c r="O35" i="2"/>
  <c r="L35" i="2"/>
  <c r="O22" i="2"/>
  <c r="Q22" i="2" s="1"/>
  <c r="S22" i="2" s="1"/>
  <c r="L22" i="2"/>
  <c r="O30" i="2"/>
  <c r="Q30" i="2" s="1"/>
  <c r="S30" i="2" s="1"/>
  <c r="L30" i="2"/>
  <c r="O30" i="4"/>
  <c r="Q30" i="4" s="1"/>
  <c r="S30" i="4" s="1"/>
  <c r="L30" i="4"/>
  <c r="O37" i="2"/>
  <c r="L37" i="2"/>
  <c r="K36" i="5"/>
  <c r="N36" i="5" s="1"/>
  <c r="O36" i="5" s="1"/>
  <c r="R36" i="5"/>
  <c r="M36" i="5"/>
  <c r="K14" i="5"/>
  <c r="N14" i="5" s="1"/>
  <c r="O14" i="5" s="1"/>
  <c r="M14" i="5"/>
  <c r="R14" i="5"/>
  <c r="M24" i="5"/>
  <c r="R24" i="5"/>
  <c r="K24" i="5"/>
  <c r="N24" i="5" s="1"/>
  <c r="O24" i="5" s="1"/>
  <c r="M33" i="5"/>
  <c r="R33" i="5"/>
  <c r="K33" i="5"/>
  <c r="N33" i="5" s="1"/>
  <c r="O33" i="5" s="1"/>
  <c r="O36" i="4"/>
  <c r="Q36" i="4" s="1"/>
  <c r="S36" i="4" s="1"/>
  <c r="L36" i="4"/>
  <c r="O14" i="4"/>
  <c r="L14" i="4"/>
  <c r="O32" i="2"/>
  <c r="L32" i="2"/>
  <c r="L34" i="2"/>
  <c r="O34" i="2"/>
  <c r="Q34" i="2" s="1"/>
  <c r="S34" i="2" s="1"/>
  <c r="L12" i="2"/>
  <c r="J41" i="2"/>
  <c r="L41" i="2" s="1"/>
  <c r="M41" i="2" s="1"/>
  <c r="O12" i="2"/>
  <c r="M32" i="5"/>
  <c r="R32" i="5"/>
  <c r="K32" i="5"/>
  <c r="N32" i="5" s="1"/>
  <c r="O32" i="5" s="1"/>
  <c r="M20" i="5"/>
  <c r="K20" i="5"/>
  <c r="N20" i="5" s="1"/>
  <c r="O20" i="5" s="1"/>
  <c r="R20" i="5"/>
  <c r="T20" i="5" s="1"/>
  <c r="V20" i="5" s="1"/>
  <c r="O16" i="4"/>
  <c r="L16" i="4"/>
  <c r="O24" i="4"/>
  <c r="L24" i="4"/>
  <c r="O18" i="2"/>
  <c r="L18" i="2"/>
  <c r="L16" i="2"/>
  <c r="O16" i="2"/>
  <c r="Q16" i="2" s="1"/>
  <c r="S16" i="2" s="1"/>
  <c r="R18" i="5"/>
  <c r="T18" i="5" s="1"/>
  <c r="V18" i="5" s="1"/>
  <c r="M18" i="5"/>
  <c r="K18" i="5"/>
  <c r="N18" i="5" s="1"/>
  <c r="O18" i="5" s="1"/>
  <c r="O35" i="4"/>
  <c r="L35" i="4"/>
  <c r="O22" i="4"/>
  <c r="L22" i="4"/>
  <c r="O28" i="4"/>
  <c r="L28" i="4"/>
  <c r="K26" i="5"/>
  <c r="N26" i="5" s="1"/>
  <c r="O26" i="5" s="1"/>
  <c r="R26" i="5"/>
  <c r="M26" i="5"/>
  <c r="R16" i="5"/>
  <c r="M16" i="5"/>
  <c r="K16" i="5"/>
  <c r="N16" i="5" s="1"/>
  <c r="O16" i="5" s="1"/>
  <c r="R12" i="5"/>
  <c r="J41" i="5"/>
  <c r="M43" i="5" s="1"/>
  <c r="M12" i="5"/>
  <c r="K12" i="5"/>
  <c r="O12" i="4"/>
  <c r="L12" i="4"/>
  <c r="J41" i="4"/>
  <c r="L41" i="4" s="1"/>
  <c r="M41" i="4" s="1"/>
  <c r="L26" i="4"/>
  <c r="O26" i="4"/>
  <c r="Q26" i="4" s="1"/>
  <c r="S26" i="4" s="1"/>
  <c r="O26" i="2"/>
  <c r="L26" i="2"/>
  <c r="L28" i="2"/>
  <c r="O28" i="2"/>
  <c r="Q28" i="2" s="1"/>
  <c r="S28" i="2" s="1"/>
  <c r="O37" i="4"/>
  <c r="Q37" i="4" s="1"/>
  <c r="S37" i="4" s="1"/>
  <c r="L37" i="4"/>
  <c r="O36" i="2"/>
  <c r="Q36" i="2" s="1"/>
  <c r="S36" i="2" s="1"/>
  <c r="L36" i="2"/>
  <c r="L24" i="2"/>
  <c r="O24" i="2"/>
  <c r="Q24" i="2" s="1"/>
  <c r="S24" i="2" s="1"/>
  <c r="T36" i="5" l="1"/>
  <c r="V36" i="5" s="1"/>
  <c r="T32" i="5"/>
  <c r="V32" i="5" s="1"/>
  <c r="T35" i="5"/>
  <c r="V35" i="5" s="1"/>
  <c r="M24" i="2"/>
  <c r="N24" i="2" s="1"/>
  <c r="M26" i="2"/>
  <c r="N26" i="2" s="1"/>
  <c r="T26" i="5"/>
  <c r="V26" i="5" s="1"/>
  <c r="Q24" i="4"/>
  <c r="S24" i="4" s="1"/>
  <c r="Q14" i="4"/>
  <c r="S14" i="4" s="1"/>
  <c r="Q35" i="4"/>
  <c r="S35" i="4" s="1"/>
  <c r="T28" i="5"/>
  <c r="V28" i="5" s="1"/>
  <c r="T22" i="5"/>
  <c r="V22" i="5" s="1"/>
  <c r="Q22" i="4"/>
  <c r="S22" i="4" s="1"/>
  <c r="Q28" i="4"/>
  <c r="S28" i="4" s="1"/>
  <c r="Q32" i="4"/>
  <c r="S32" i="4" s="1"/>
  <c r="T16" i="5"/>
  <c r="V16" i="5" s="1"/>
  <c r="Q18" i="2"/>
  <c r="S18" i="2" s="1"/>
  <c r="Q33" i="4"/>
  <c r="S33" i="4" s="1"/>
  <c r="Q35" i="2"/>
  <c r="S35" i="2" s="1"/>
  <c r="Q16" i="4"/>
  <c r="S16" i="4" s="1"/>
  <c r="T14" i="5"/>
  <c r="V14" i="5" s="1"/>
  <c r="T37" i="5"/>
  <c r="V37" i="5" s="1"/>
  <c r="T33" i="5"/>
  <c r="V33" i="5" s="1"/>
  <c r="Q32" i="2"/>
  <c r="S32" i="2" s="1"/>
  <c r="T24" i="5"/>
  <c r="V24" i="5" s="1"/>
  <c r="Q37" i="2"/>
  <c r="S37" i="2" s="1"/>
  <c r="Q26" i="2"/>
  <c r="S26" i="2" s="1"/>
  <c r="Q20" i="4"/>
  <c r="S20" i="4" s="1"/>
  <c r="M26" i="4"/>
  <c r="N26" i="4" s="1"/>
  <c r="M22" i="4"/>
  <c r="N22" i="4" s="1"/>
  <c r="Q14" i="2"/>
  <c r="S14" i="2" s="1"/>
  <c r="Q20" i="2"/>
  <c r="S20" i="2" s="1"/>
  <c r="P41" i="2"/>
  <c r="C60" i="2" s="1"/>
  <c r="K41" i="2"/>
  <c r="L41" i="5"/>
  <c r="S41" i="5"/>
  <c r="C60" i="5" s="1"/>
  <c r="P41" i="4"/>
  <c r="C60" i="4" s="1"/>
  <c r="T30" i="5"/>
  <c r="V30" i="5" s="1"/>
  <c r="K41" i="4"/>
  <c r="Q33" i="2"/>
  <c r="S33" i="2" s="1"/>
  <c r="M37" i="4"/>
  <c r="N37" i="4" s="1"/>
  <c r="M16" i="4"/>
  <c r="N16" i="4" s="1"/>
  <c r="M36" i="2"/>
  <c r="N36" i="2" s="1"/>
  <c r="M12" i="2"/>
  <c r="N12" i="2" s="1"/>
  <c r="M14" i="2"/>
  <c r="N14" i="2" s="1"/>
  <c r="M30" i="2"/>
  <c r="N30" i="2" s="1"/>
  <c r="M18" i="2"/>
  <c r="N18" i="2" s="1"/>
  <c r="M34" i="2"/>
  <c r="N34" i="2" s="1"/>
  <c r="M12" i="4"/>
  <c r="N12" i="4" s="1"/>
  <c r="M35" i="4"/>
  <c r="N35" i="4" s="1"/>
  <c r="M32" i="2"/>
  <c r="N32" i="2" s="1"/>
  <c r="M22" i="2"/>
  <c r="N22" i="2" s="1"/>
  <c r="M16" i="2"/>
  <c r="N16" i="2" s="1"/>
  <c r="M28" i="2"/>
  <c r="N28" i="2" s="1"/>
  <c r="C57" i="5"/>
  <c r="T12" i="5"/>
  <c r="V12" i="5" s="1"/>
  <c r="R41" i="5"/>
  <c r="M41" i="5"/>
  <c r="P35" i="5" s="1"/>
  <c r="Q35" i="5" s="1"/>
  <c r="M34" i="4"/>
  <c r="N34" i="4" s="1"/>
  <c r="M20" i="2"/>
  <c r="N20" i="2" s="1"/>
  <c r="Q12" i="4"/>
  <c r="S12" i="4" s="1"/>
  <c r="O41" i="4"/>
  <c r="C57" i="4"/>
  <c r="M24" i="4"/>
  <c r="N24" i="4" s="1"/>
  <c r="M33" i="4"/>
  <c r="N33" i="4" s="1"/>
  <c r="K41" i="5"/>
  <c r="N12" i="5"/>
  <c r="M14" i="4"/>
  <c r="N14" i="4" s="1"/>
  <c r="M37" i="2"/>
  <c r="N37" i="2" s="1"/>
  <c r="M35" i="2"/>
  <c r="N35" i="2" s="1"/>
  <c r="M33" i="2"/>
  <c r="N33" i="2" s="1"/>
  <c r="M20" i="4"/>
  <c r="N20" i="4" s="1"/>
  <c r="M18" i="4"/>
  <c r="N18" i="4" s="1"/>
  <c r="Q12" i="2"/>
  <c r="S12" i="2" s="1"/>
  <c r="C57" i="2"/>
  <c r="O41" i="2"/>
  <c r="M28" i="4"/>
  <c r="N28" i="4" s="1"/>
  <c r="M36" i="4"/>
  <c r="N36" i="4" s="1"/>
  <c r="M30" i="4"/>
  <c r="N30" i="4" s="1"/>
  <c r="M32" i="4"/>
  <c r="N32" i="4" s="1"/>
  <c r="V41" i="5" l="1"/>
  <c r="S41" i="2"/>
  <c r="S41" i="4"/>
  <c r="N41" i="4"/>
  <c r="N41" i="2"/>
  <c r="P33" i="5"/>
  <c r="Q33" i="5" s="1"/>
  <c r="P36" i="5"/>
  <c r="Q36" i="5" s="1"/>
  <c r="P24" i="5"/>
  <c r="Q24" i="5" s="1"/>
  <c r="P38" i="5"/>
  <c r="P41" i="5"/>
  <c r="P12" i="5"/>
  <c r="Q12" i="5" s="1"/>
  <c r="P26" i="5"/>
  <c r="Q26" i="5" s="1"/>
  <c r="P22" i="5"/>
  <c r="Q22" i="5" s="1"/>
  <c r="P28" i="5"/>
  <c r="Q28" i="5" s="1"/>
  <c r="Q41" i="2"/>
  <c r="C52" i="2"/>
  <c r="P18" i="5"/>
  <c r="Q18" i="5" s="1"/>
  <c r="P32" i="5"/>
  <c r="Q32" i="5" s="1"/>
  <c r="P37" i="5"/>
  <c r="Q37" i="5" s="1"/>
  <c r="P14" i="5"/>
  <c r="Q14" i="5" s="1"/>
  <c r="Q41" i="4"/>
  <c r="C52" i="4"/>
  <c r="P20" i="5"/>
  <c r="Q20" i="5" s="1"/>
  <c r="T41" i="5"/>
  <c r="C52" i="5"/>
  <c r="N41" i="5"/>
  <c r="O12" i="5"/>
  <c r="O41" i="5" s="1"/>
  <c r="P34" i="5"/>
  <c r="Q34" i="5" s="1"/>
  <c r="P16" i="5"/>
  <c r="Q16" i="5" s="1"/>
  <c r="P30" i="5"/>
  <c r="Q30" i="5" s="1"/>
  <c r="Q4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Carolina Moreno Sanchez</author>
  </authors>
  <commentList>
    <comment ref="K1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Sandra Carolina Moreno Sanchez:</t>
        </r>
        <r>
          <rPr>
            <sz val="9"/>
            <color indexed="81"/>
            <rFont val="Tahoma"/>
            <family val="2"/>
          </rPr>
          <t xml:space="preserve">
Por calculo matematico y una vez se realizado el ejercicio de redondeo ,se adiciona una acción a Bancoldex
 </t>
        </r>
      </text>
    </comment>
  </commentList>
</comments>
</file>

<file path=xl/sharedStrings.xml><?xml version="1.0" encoding="utf-8"?>
<sst xmlns="http://schemas.openxmlformats.org/spreadsheetml/2006/main" count="510" uniqueCount="138">
  <si>
    <t xml:space="preserve"> </t>
  </si>
  <si>
    <t>UTILIDADES A DISPOSICIÓN DE LA ASAMBLEA</t>
  </si>
  <si>
    <t>2. Liberación de reserva Decreto 2336/95</t>
  </si>
  <si>
    <t>UTILIDAD DEL EJERCICIO DESPUÉS DE IMPUESTO DE RENTA</t>
  </si>
  <si>
    <t>UTILIDAD DEL EJERCICIO ANTES DE IMPUESTOS</t>
  </si>
  <si>
    <t>FIDUCIARIA COLOMBIANA DE COMERCIO EXTERIOR S.A.</t>
  </si>
  <si>
    <t>VALOR NOMINAL</t>
  </si>
  <si>
    <t>ACCIONES CON FRACCIÓN</t>
  </si>
  <si>
    <t>TOTALES</t>
  </si>
  <si>
    <t>Fracción de acciones para registrar el la Reserva Legal</t>
  </si>
  <si>
    <t>Persona Natural</t>
  </si>
  <si>
    <t>FABIO RODRIGUEZ GONZALEZ</t>
  </si>
  <si>
    <t>CAMARA DE COMERCIO DE MEDELLIN</t>
  </si>
  <si>
    <t>CAMARA DE COMERCIO DE BUCARAMANGA</t>
  </si>
  <si>
    <t>CAMARA DE COMERCIO DE BARRANQUILLA</t>
  </si>
  <si>
    <t>CAMARA DE COMERCIO DE CALI</t>
  </si>
  <si>
    <t>CAMARA DE COMERCIO DE BOGOTA</t>
  </si>
  <si>
    <t>Asociación Colombiana de Industrias Plásticas</t>
  </si>
  <si>
    <t>ACOPLASTICOS</t>
  </si>
  <si>
    <t>Asociación Colombiana de Industrias Gráficas</t>
  </si>
  <si>
    <t>ANDIGRAF</t>
  </si>
  <si>
    <t>Asociación de Bananeros y Agricultores de Uraba</t>
  </si>
  <si>
    <t>AUGURA</t>
  </si>
  <si>
    <t>Asociación Nacional de Exportadores</t>
  </si>
  <si>
    <t>ANALDEX</t>
  </si>
  <si>
    <t>Confederación Colombiana de Algodón</t>
  </si>
  <si>
    <t>CONALGODON</t>
  </si>
  <si>
    <t>Asociación de Cultivadores de Caña de Azúcar de Colombia</t>
  </si>
  <si>
    <t>ASOCAÑA</t>
  </si>
  <si>
    <t>Asociación Nacional de Acuicultores de Colombia</t>
  </si>
  <si>
    <t>ACUANAL</t>
  </si>
  <si>
    <t>Asociación de Confeccionistas de Colombia</t>
  </si>
  <si>
    <t>ASCONFECCION</t>
  </si>
  <si>
    <t>Asociación Colombiana de Industriales del Calzado, el Cuero y sus Manufacturas</t>
  </si>
  <si>
    <t>ACICAM</t>
  </si>
  <si>
    <t>Banco de Comercio Exterior</t>
  </si>
  <si>
    <t>BANCOLDEX</t>
  </si>
  <si>
    <t>FRACCIÓN</t>
  </si>
  <si>
    <t>A</t>
  </si>
  <si>
    <t>ACCIONES</t>
  </si>
  <si>
    <t>A EMITIR SIN</t>
  </si>
  <si>
    <t>RESERVA LEGAL</t>
  </si>
  <si>
    <t>ACCIÓN</t>
  </si>
  <si>
    <t>CON FRACCIÓN</t>
  </si>
  <si>
    <t>ACCIONISTAS</t>
  </si>
  <si>
    <t xml:space="preserve">TOTAL </t>
  </si>
  <si>
    <t>FRACCIÓN  PARA</t>
  </si>
  <si>
    <t>FRACCIÓN DE</t>
  </si>
  <si>
    <t xml:space="preserve">ACCIONES </t>
  </si>
  <si>
    <t>PARTICIPACIÓN</t>
  </si>
  <si>
    <t>TOTAL</t>
  </si>
  <si>
    <t xml:space="preserve">VALOR </t>
  </si>
  <si>
    <t>INTRÍNSECO</t>
  </si>
  <si>
    <t xml:space="preserve">DIVIDENDOS </t>
  </si>
  <si>
    <t xml:space="preserve">ENTREGADAS </t>
  </si>
  <si>
    <t xml:space="preserve">EFECTIVO </t>
  </si>
  <si>
    <t xml:space="preserve">EN EFECTIVO </t>
  </si>
  <si>
    <t xml:space="preserve">PARTICIPACIÓN </t>
  </si>
  <si>
    <t xml:space="preserve">VARIACIÓN </t>
  </si>
  <si>
    <t xml:space="preserve">EN PARTICIPACIÓN </t>
  </si>
  <si>
    <t xml:space="preserve">DISTRIBUCIÓN DE UTILIDADES Y FIJACIÓN DE RESERVAS </t>
  </si>
  <si>
    <t>VALOR INTRINSECO (PATRIMONIO/NUMERO DE ACCIONES)</t>
  </si>
  <si>
    <t xml:space="preserve">VALOR A PAGAR </t>
  </si>
  <si>
    <t xml:space="preserve"> A PAGAR EN  </t>
  </si>
  <si>
    <t>UTILIDADES A DISTRIBUIR 2017</t>
  </si>
  <si>
    <t>DICIEMBRE</t>
  </si>
  <si>
    <t>ACCIONES SIN FRACCIÓN</t>
  </si>
  <si>
    <t>VALOR A EMITIR ACCIONES</t>
  </si>
  <si>
    <t xml:space="preserve">EMISIÓN DE ACCIONES </t>
  </si>
  <si>
    <t xml:space="preserve">DIVIDENDOS A DISTRIBUIR </t>
  </si>
  <si>
    <t>FRACCIÓN DE ACCIONES</t>
  </si>
  <si>
    <t xml:space="preserve">FRACCIÓN PARA RESERVA LEGAL </t>
  </si>
  <si>
    <t xml:space="preserve">DIVIDENDOS PAGADOS EN EFECTIVO </t>
  </si>
  <si>
    <t>ACCIONARIA 2018</t>
  </si>
  <si>
    <t>A CAPITALIZAR</t>
  </si>
  <si>
    <t>ACCIONES A ENTREGAR</t>
  </si>
  <si>
    <t>PATRIMONIO A 31 DE DICIEMBRE DE 2018</t>
  </si>
  <si>
    <t>DISTRIBUCCIÓN DE  UTILIDADES  AÑO 2018</t>
  </si>
  <si>
    <t>DISTRIBUCCIÓN DE  UTILIDADES 2018</t>
  </si>
  <si>
    <t>(redondeo)</t>
  </si>
  <si>
    <t>Debito</t>
  </si>
  <si>
    <t>Credito</t>
  </si>
  <si>
    <t>reserva legal</t>
  </si>
  <si>
    <t>Capital por suscribir</t>
  </si>
  <si>
    <t>dividendos decretados en acciones</t>
  </si>
  <si>
    <t>CAPITAL SUSCRITO Y PAGADO</t>
  </si>
  <si>
    <t>CAPITAL AUTORIZADO</t>
  </si>
  <si>
    <t>FIDUCIARIA COLOMBIANA DE COMERCIO EXTERIOR FIDUCOLDEX SA</t>
  </si>
  <si>
    <t xml:space="preserve">CAPITAL POR SUSCRIBIR </t>
  </si>
  <si>
    <t>ajuste</t>
  </si>
  <si>
    <t>marzo</t>
  </si>
  <si>
    <t>SUMA</t>
  </si>
  <si>
    <t>Valor exacto del nuevo capital autorizado de la Fiduciaria (entendemos que no habrá cambio en este punto, de ser así por favor confirmar), número de acciones que representa y valor nominal de la mismas.</t>
  </si>
  <si>
    <t>Valor exacto del nuevo capital suscrito de la Fiduciaria, número de acciones que representa y valor nominal de la mismas.</t>
  </si>
  <si>
    <t xml:space="preserve">Valor exacto del nuevo capital pagado de la Fiduciaria, número de acciones que representa y valor nominal de la mismas. </t>
  </si>
  <si>
    <t># acciones</t>
  </si>
  <si>
    <t>Valor nominal</t>
  </si>
  <si>
    <t>autorizado</t>
  </si>
  <si>
    <t>suscrito y pagado</t>
  </si>
  <si>
    <t>FRACCIÓN  DE</t>
  </si>
  <si>
    <t xml:space="preserve">Valor nominal </t>
  </si>
  <si>
    <t>Capital Autorizado</t>
  </si>
  <si>
    <t xml:space="preserve">Capital suscrito y pagado </t>
  </si>
  <si>
    <t>Nuevo Capital por suscribir</t>
  </si>
  <si>
    <t>Total Capital Autorizado</t>
  </si>
  <si>
    <t xml:space="preserve">Total Capital suscrito y pagado </t>
  </si>
  <si>
    <t>PAGO EN DINERO 100%</t>
  </si>
  <si>
    <t>CAPITALIZACIÓN 0%</t>
  </si>
  <si>
    <t xml:space="preserve"> PAGO EN DINERO 100%</t>
  </si>
  <si>
    <t>Total Dividendos</t>
  </si>
  <si>
    <t>Total Acciones</t>
  </si>
  <si>
    <t>Valor por accion</t>
  </si>
  <si>
    <t>Saldo capital por suscribir año 2021</t>
  </si>
  <si>
    <t>Valor a capitalizar año 2021 proyectado 0%</t>
  </si>
  <si>
    <t>Informe de compatibilidad para DISTRIBUCION 2021.xlsx</t>
  </si>
  <si>
    <t>Ejecutado el 25/01/2022 15:13</t>
  </si>
  <si>
    <t>Si el libro se guarda o se abre en un formato de archivo de una versión anterior de Microsoft Excel, las características indicadas no estarán disponibles.</t>
  </si>
  <si>
    <t>Pérdida significativa de funcionalidad</t>
  </si>
  <si>
    <t>Nº de apariciones</t>
  </si>
  <si>
    <t>Versión</t>
  </si>
  <si>
    <t>Una o varias de las celdas de este libro contienen un comentario encadenado. Estos comentarios se quitarán.</t>
  </si>
  <si>
    <t>Hoja6'!G14</t>
  </si>
  <si>
    <t>Excel 97-2003</t>
  </si>
  <si>
    <t>Excel 2007</t>
  </si>
  <si>
    <t>Excel 2010</t>
  </si>
  <si>
    <t>Excel 2013</t>
  </si>
  <si>
    <t>Excel 2016</t>
  </si>
  <si>
    <t>Excel 2019</t>
  </si>
  <si>
    <t>PATRIMONIO A 31 DE DICIEMBRE DE 2022</t>
  </si>
  <si>
    <t>Ana Carolina, Nicolas y Claudia Maria Rodriguez Rengifo</t>
  </si>
  <si>
    <t>Para aumento de la Reserva Legal</t>
  </si>
  <si>
    <t>DISTRIBUCCIÓN DE  UTILIDADES  AÑO 2024</t>
  </si>
  <si>
    <t>ACCIONARIA 2024</t>
  </si>
  <si>
    <t>Menos Impuesto de Renta e Impuesto diferido 2024</t>
  </si>
  <si>
    <t>UTILIDADES A TOMAR PARA DISTRIBUCIÓN AÑO 2024</t>
  </si>
  <si>
    <t>FIDUCIARIA COLOMBIANA DE COMERCIO EXTERIOR S.A. FIDUCOLDEX</t>
  </si>
  <si>
    <t xml:space="preserve"> PROYECTO DISTRIBUCIÓN DE UTILIDADES  AÑO 2024</t>
  </si>
  <si>
    <t>El pago se realizará luego de la expedición del documento CONPES, a más tardar el 30 de junio de 2025 en una sola 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</si>
</sst>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.00000000000000000_);_(* \(#,##0.00000000000000000\);_(* &quot;-&quot;??_);_(@_)"/>
    <numFmt numFmtId="167" formatCode="_(* #,##0.0000000_);_(* \(#,##0.0000000\);_(* &quot;-&quot;??_);_(@_)"/>
    <numFmt numFmtId="168" formatCode="0.0000000000000000"/>
    <numFmt numFmtId="169" formatCode="_ * #,##0.00_ ;_ * \-#,##0.00_ ;_ * &quot;-&quot;??_ ;_ @_ 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0.00000%"/>
    <numFmt numFmtId="173" formatCode="&quot;$&quot;\ #,##0;[Red]&quot;$&quot;\ \-#,##0"/>
    <numFmt numFmtId="174" formatCode="0.000%"/>
    <numFmt numFmtId="175" formatCode="0.0000000%"/>
    <numFmt numFmtId="176" formatCode="_(* #,##0.000_);_(* \(#,##0.000\);_(* &quot;-&quot;??_);_(@_)"/>
    <numFmt numFmtId="177" formatCode="_(* #,##0.000_);_(* \(#,##0.000\);_(* &quot;-&quot;???_);_(@_)"/>
    <numFmt numFmtId="178" formatCode="_(* #,##0.0_);_(* \(#,##0.0\);_(* &quot;-&quot;??_);_(@_)"/>
    <numFmt numFmtId="179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color theme="1"/>
      <name val="Segoe UI Semilight"/>
      <family val="2"/>
    </font>
    <font>
      <sz val="11"/>
      <color rgb="FF000000"/>
      <name val="Segoe UI Semilight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1"/>
      <name val="Calibri"/>
      <family val="2"/>
      <scheme val="minor"/>
    </font>
    <font>
      <b/>
      <sz val="11"/>
      <color rgb="FF002060"/>
      <name val="Segoe UI Semilight"/>
      <family val="2"/>
    </font>
    <font>
      <sz val="11"/>
      <color rgb="FF002060"/>
      <name val="Segoe UI Semilight"/>
      <family val="2"/>
    </font>
    <font>
      <b/>
      <sz val="10"/>
      <color rgb="FF002060"/>
      <name val="Segoe UI Semilight"/>
      <family val="2"/>
    </font>
    <font>
      <sz val="10"/>
      <color rgb="FF002060"/>
      <name val="Segoe UI Semilight"/>
      <family val="2"/>
    </font>
    <font>
      <sz val="12"/>
      <color rgb="FF002060"/>
      <name val="Segoe UI Semilight"/>
      <family val="2"/>
    </font>
    <font>
      <b/>
      <u val="singleAccounting"/>
      <sz val="10"/>
      <color rgb="FF002060"/>
      <name val="Segoe UI Semilight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2060"/>
      <name val="Segoe UI Semi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4" borderId="0" applyNumberFormat="0" applyBorder="0" applyAlignment="0" applyProtection="0"/>
    <xf numFmtId="0" fontId="6" fillId="5" borderId="10" applyNumberFormat="0" applyFont="0" applyAlignment="0" applyProtection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87">
    <xf numFmtId="0" fontId="0" fillId="0" borderId="0" xfId="0"/>
    <xf numFmtId="0" fontId="1" fillId="0" borderId="0" xfId="3"/>
    <xf numFmtId="165" fontId="0" fillId="0" borderId="0" xfId="1" applyFont="1"/>
    <xf numFmtId="165" fontId="1" fillId="0" borderId="0" xfId="3" applyNumberFormat="1"/>
    <xf numFmtId="165" fontId="1" fillId="0" borderId="0" xfId="1" applyFont="1"/>
    <xf numFmtId="165" fontId="2" fillId="0" borderId="0" xfId="1" applyFont="1"/>
    <xf numFmtId="0" fontId="2" fillId="0" borderId="0" xfId="3" applyFont="1"/>
    <xf numFmtId="165" fontId="3" fillId="0" borderId="0" xfId="1" applyFont="1"/>
    <xf numFmtId="169" fontId="1" fillId="0" borderId="0" xfId="3" applyNumberFormat="1"/>
    <xf numFmtId="0" fontId="3" fillId="0" borderId="0" xfId="3" applyFont="1"/>
    <xf numFmtId="165" fontId="2" fillId="0" borderId="0" xfId="3" applyNumberFormat="1" applyFont="1"/>
    <xf numFmtId="171" fontId="2" fillId="0" borderId="0" xfId="1" applyNumberFormat="1" applyFont="1"/>
    <xf numFmtId="171" fontId="0" fillId="0" borderId="0" xfId="1" applyNumberFormat="1" applyFont="1"/>
    <xf numFmtId="169" fontId="3" fillId="0" borderId="0" xfId="3" applyNumberFormat="1" applyFont="1"/>
    <xf numFmtId="171" fontId="1" fillId="0" borderId="0" xfId="3" applyNumberFormat="1"/>
    <xf numFmtId="172" fontId="0" fillId="0" borderId="0" xfId="4" applyNumberFormat="1" applyFont="1"/>
    <xf numFmtId="165" fontId="0" fillId="0" borderId="0" xfId="4" applyNumberFormat="1" applyFont="1"/>
    <xf numFmtId="0" fontId="1" fillId="0" borderId="0" xfId="3" applyAlignment="1">
      <alignment horizontal="center"/>
    </xf>
    <xf numFmtId="0" fontId="4" fillId="0" borderId="0" xfId="3" applyFont="1"/>
    <xf numFmtId="171" fontId="3" fillId="0" borderId="0" xfId="1" applyNumberFormat="1" applyFont="1"/>
    <xf numFmtId="172" fontId="1" fillId="0" borderId="0" xfId="4" applyNumberFormat="1" applyFont="1"/>
    <xf numFmtId="172" fontId="1" fillId="0" borderId="0" xfId="3" applyNumberFormat="1"/>
    <xf numFmtId="0" fontId="2" fillId="0" borderId="0" xfId="3" applyFont="1" applyAlignment="1">
      <alignment horizontal="center"/>
    </xf>
    <xf numFmtId="17" fontId="2" fillId="0" borderId="0" xfId="3" applyNumberFormat="1" applyFont="1" applyAlignment="1">
      <alignment horizontal="center"/>
    </xf>
    <xf numFmtId="0" fontId="5" fillId="0" borderId="9" xfId="3" applyFont="1" applyBorder="1"/>
    <xf numFmtId="165" fontId="5" fillId="0" borderId="9" xfId="1" applyFont="1" applyBorder="1"/>
    <xf numFmtId="0" fontId="2" fillId="0" borderId="0" xfId="3" applyFont="1" applyAlignment="1">
      <alignment horizontal="left"/>
    </xf>
    <xf numFmtId="172" fontId="3" fillId="0" borderId="0" xfId="4" applyNumberFormat="1" applyFont="1" applyFill="1"/>
    <xf numFmtId="165" fontId="3" fillId="0" borderId="0" xfId="1" applyFont="1" applyFill="1"/>
    <xf numFmtId="165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173" fontId="2" fillId="0" borderId="0" xfId="3" applyNumberFormat="1" applyFont="1" applyAlignment="1">
      <alignment horizontal="center"/>
    </xf>
    <xf numFmtId="165" fontId="1" fillId="0" borderId="0" xfId="1" applyFont="1" applyFill="1"/>
    <xf numFmtId="165" fontId="1" fillId="0" borderId="0" xfId="4" applyNumberFormat="1" applyFont="1"/>
    <xf numFmtId="171" fontId="1" fillId="0" borderId="0" xfId="4" applyNumberFormat="1" applyFont="1"/>
    <xf numFmtId="0" fontId="1" fillId="0" borderId="9" xfId="3" applyBorder="1"/>
    <xf numFmtId="175" fontId="1" fillId="0" borderId="0" xfId="5" applyNumberFormat="1" applyFont="1"/>
    <xf numFmtId="176" fontId="0" fillId="0" borderId="0" xfId="1" applyNumberFormat="1" applyFont="1" applyFill="1"/>
    <xf numFmtId="177" fontId="0" fillId="0" borderId="0" xfId="0" applyNumberFormat="1"/>
    <xf numFmtId="175" fontId="1" fillId="0" borderId="0" xfId="5" applyNumberFormat="1" applyFont="1" applyFill="1"/>
    <xf numFmtId="0" fontId="1" fillId="0" borderId="0" xfId="1" applyNumberFormat="1" applyFont="1" applyFill="1"/>
    <xf numFmtId="0" fontId="0" fillId="0" borderId="9" xfId="0" applyBorder="1"/>
    <xf numFmtId="165" fontId="1" fillId="0" borderId="0" xfId="1"/>
    <xf numFmtId="171" fontId="2" fillId="0" borderId="0" xfId="3" applyNumberFormat="1" applyFont="1"/>
    <xf numFmtId="165" fontId="2" fillId="0" borderId="0" xfId="1" applyFont="1" applyFill="1"/>
    <xf numFmtId="165" fontId="7" fillId="0" borderId="0" xfId="0" applyNumberFormat="1" applyFont="1"/>
    <xf numFmtId="165" fontId="8" fillId="0" borderId="0" xfId="0" applyNumberFormat="1" applyFont="1"/>
    <xf numFmtId="175" fontId="2" fillId="0" borderId="0" xfId="5" applyNumberFormat="1" applyFont="1"/>
    <xf numFmtId="165" fontId="1" fillId="0" borderId="0" xfId="1" applyFill="1"/>
    <xf numFmtId="0" fontId="1" fillId="0" borderId="0" xfId="3" applyAlignment="1">
      <alignment horizontal="center" vertical="center"/>
    </xf>
    <xf numFmtId="0" fontId="2" fillId="3" borderId="0" xfId="3" applyFont="1" applyFill="1" applyAlignment="1">
      <alignment horizontal="center"/>
    </xf>
    <xf numFmtId="9" fontId="9" fillId="0" borderId="0" xfId="0" applyNumberFormat="1" applyFont="1" applyAlignment="1">
      <alignment horizontal="center" vertical="center"/>
    </xf>
    <xf numFmtId="4" fontId="0" fillId="0" borderId="0" xfId="0" applyNumberFormat="1"/>
    <xf numFmtId="10" fontId="1" fillId="0" borderId="0" xfId="4" applyNumberFormat="1" applyFont="1"/>
    <xf numFmtId="10" fontId="1" fillId="0" borderId="0" xfId="4" applyNumberFormat="1" applyFont="1" applyFill="1"/>
    <xf numFmtId="10" fontId="3" fillId="0" borderId="0" xfId="4" applyNumberFormat="1" applyFont="1"/>
    <xf numFmtId="10" fontId="2" fillId="0" borderId="0" xfId="4" applyNumberFormat="1" applyFont="1"/>
    <xf numFmtId="10" fontId="0" fillId="0" borderId="0" xfId="4" applyNumberFormat="1" applyFont="1"/>
    <xf numFmtId="178" fontId="1" fillId="0" borderId="0" xfId="1" applyNumberFormat="1" applyFont="1"/>
    <xf numFmtId="178" fontId="1" fillId="0" borderId="0" xfId="1" applyNumberFormat="1" applyFont="1" applyFill="1"/>
    <xf numFmtId="178" fontId="2" fillId="0" borderId="0" xfId="1" applyNumberFormat="1" applyFont="1"/>
    <xf numFmtId="165" fontId="3" fillId="0" borderId="0" xfId="3" applyNumberFormat="1" applyFont="1"/>
    <xf numFmtId="165" fontId="5" fillId="0" borderId="9" xfId="3" applyNumberFormat="1" applyFont="1" applyBorder="1"/>
    <xf numFmtId="165" fontId="2" fillId="0" borderId="0" xfId="3" applyNumberFormat="1" applyFont="1" applyAlignment="1">
      <alignment horizontal="center"/>
    </xf>
    <xf numFmtId="178" fontId="3" fillId="0" borderId="0" xfId="3" applyNumberFormat="1" applyFont="1"/>
    <xf numFmtId="178" fontId="5" fillId="0" borderId="9" xfId="3" applyNumberFormat="1" applyFont="1" applyBorder="1"/>
    <xf numFmtId="178" fontId="2" fillId="0" borderId="0" xfId="3" applyNumberFormat="1" applyFont="1" applyAlignment="1">
      <alignment horizontal="center"/>
    </xf>
    <xf numFmtId="178" fontId="1" fillId="0" borderId="0" xfId="3" applyNumberFormat="1"/>
    <xf numFmtId="178" fontId="1" fillId="0" borderId="0" xfId="4" applyNumberFormat="1" applyFont="1"/>
    <xf numFmtId="178" fontId="3" fillId="0" borderId="0" xfId="1" applyNumberFormat="1" applyFont="1"/>
    <xf numFmtId="0" fontId="10" fillId="4" borderId="0" xfId="6"/>
    <xf numFmtId="165" fontId="10" fillId="4" borderId="0" xfId="6" applyNumberFormat="1"/>
    <xf numFmtId="169" fontId="10" fillId="4" borderId="0" xfId="6" applyNumberFormat="1"/>
    <xf numFmtId="176" fontId="2" fillId="0" borderId="0" xfId="1" applyNumberFormat="1" applyFont="1"/>
    <xf numFmtId="0" fontId="3" fillId="5" borderId="10" xfId="7" applyFont="1"/>
    <xf numFmtId="0" fontId="5" fillId="5" borderId="10" xfId="7" applyFont="1"/>
    <xf numFmtId="0" fontId="2" fillId="5" borderId="10" xfId="7" applyFont="1" applyAlignment="1">
      <alignment horizontal="center"/>
    </xf>
    <xf numFmtId="17" fontId="2" fillId="5" borderId="10" xfId="7" applyNumberFormat="1" applyFont="1" applyAlignment="1">
      <alignment horizontal="center"/>
    </xf>
    <xf numFmtId="0" fontId="1" fillId="5" borderId="10" xfId="7" applyFont="1"/>
    <xf numFmtId="165" fontId="1" fillId="5" borderId="10" xfId="7" applyNumberFormat="1" applyFont="1"/>
    <xf numFmtId="165" fontId="2" fillId="5" borderId="10" xfId="7" applyNumberFormat="1" applyFont="1"/>
    <xf numFmtId="165" fontId="3" fillId="5" borderId="10" xfId="7" applyNumberFormat="1" applyFont="1"/>
    <xf numFmtId="169" fontId="3" fillId="5" borderId="10" xfId="7" applyNumberFormat="1" applyFont="1"/>
    <xf numFmtId="165" fontId="0" fillId="3" borderId="0" xfId="1" applyFont="1" applyFill="1"/>
    <xf numFmtId="165" fontId="0" fillId="0" borderId="0" xfId="0" applyNumberFormat="1"/>
    <xf numFmtId="1" fontId="0" fillId="0" borderId="0" xfId="0" applyNumberFormat="1"/>
    <xf numFmtId="0" fontId="0" fillId="6" borderId="0" xfId="0" applyFill="1"/>
    <xf numFmtId="165" fontId="0" fillId="6" borderId="0" xfId="0" applyNumberFormat="1" applyFill="1"/>
    <xf numFmtId="0" fontId="0" fillId="7" borderId="0" xfId="0" applyFill="1"/>
    <xf numFmtId="165" fontId="0" fillId="7" borderId="0" xfId="1" applyFont="1" applyFill="1"/>
    <xf numFmtId="171" fontId="13" fillId="0" borderId="0" xfId="1" applyNumberFormat="1" applyFont="1" applyFill="1"/>
    <xf numFmtId="171" fontId="1" fillId="0" borderId="0" xfId="1" applyNumberFormat="1" applyFont="1"/>
    <xf numFmtId="171" fontId="1" fillId="0" borderId="0" xfId="1" applyNumberFormat="1" applyFont="1" applyFill="1"/>
    <xf numFmtId="171" fontId="1" fillId="5" borderId="10" xfId="7" applyNumberFormat="1" applyFont="1"/>
    <xf numFmtId="171" fontId="3" fillId="5" borderId="10" xfId="7" applyNumberFormat="1" applyFont="1"/>
    <xf numFmtId="165" fontId="1" fillId="5" borderId="10" xfId="1" applyFont="1" applyFill="1" applyBorder="1"/>
    <xf numFmtId="165" fontId="13" fillId="5" borderId="10" xfId="1" applyFont="1" applyFill="1" applyBorder="1"/>
    <xf numFmtId="0" fontId="14" fillId="0" borderId="0" xfId="0" applyFont="1" applyAlignment="1">
      <alignment horizontal="left" vertical="center" indent="1"/>
    </xf>
    <xf numFmtId="0" fontId="14" fillId="0" borderId="0" xfId="0" applyFont="1"/>
    <xf numFmtId="4" fontId="14" fillId="0" borderId="0" xfId="0" applyNumberFormat="1" applyFont="1"/>
    <xf numFmtId="165" fontId="14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5"/>
    </xf>
    <xf numFmtId="0" fontId="14" fillId="0" borderId="8" xfId="0" applyFont="1" applyBorder="1" applyAlignment="1">
      <alignment vertical="center"/>
    </xf>
    <xf numFmtId="0" fontId="14" fillId="0" borderId="6" xfId="0" applyFont="1" applyBorder="1"/>
    <xf numFmtId="0" fontId="15" fillId="0" borderId="3" xfId="0" applyFont="1" applyBorder="1" applyAlignment="1">
      <alignment vertical="center"/>
    </xf>
    <xf numFmtId="4" fontId="15" fillId="0" borderId="2" xfId="0" applyNumberFormat="1" applyFont="1" applyBorder="1" applyAlignment="1">
      <alignment horizontal="right" vertical="center"/>
    </xf>
    <xf numFmtId="171" fontId="14" fillId="0" borderId="2" xfId="1" applyNumberFormat="1" applyFont="1" applyBorder="1"/>
    <xf numFmtId="4" fontId="15" fillId="0" borderId="2" xfId="0" applyNumberFormat="1" applyFont="1" applyBorder="1" applyAlignment="1">
      <alignment vertical="center"/>
    </xf>
    <xf numFmtId="171" fontId="15" fillId="0" borderId="1" xfId="0" applyNumberFormat="1" applyFont="1" applyBorder="1" applyAlignment="1">
      <alignment horizontal="right" vertical="center"/>
    </xf>
    <xf numFmtId="171" fontId="15" fillId="0" borderId="1" xfId="0" applyNumberFormat="1" applyFont="1" applyBorder="1" applyAlignment="1">
      <alignment vertical="center"/>
    </xf>
    <xf numFmtId="0" fontId="14" fillId="0" borderId="12" xfId="0" applyFont="1" applyBorder="1"/>
    <xf numFmtId="0" fontId="14" fillId="0" borderId="13" xfId="0" applyFont="1" applyBorder="1"/>
    <xf numFmtId="0" fontId="14" fillId="0" borderId="11" xfId="0" applyFont="1" applyBorder="1"/>
    <xf numFmtId="0" fontId="14" fillId="0" borderId="14" xfId="0" applyFont="1" applyBorder="1"/>
    <xf numFmtId="0" fontId="0" fillId="0" borderId="7" xfId="0" applyBorder="1"/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4" xfId="0" applyFont="1" applyBorder="1"/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0" fillId="0" borderId="5" xfId="0" applyBorder="1"/>
    <xf numFmtId="171" fontId="0" fillId="0" borderId="0" xfId="1" applyNumberFormat="1" applyFont="1" applyBorder="1"/>
    <xf numFmtId="171" fontId="0" fillId="0" borderId="5" xfId="1" applyNumberFormat="1" applyFont="1" applyBorder="1"/>
    <xf numFmtId="0" fontId="0" fillId="0" borderId="4" xfId="0" applyBorder="1"/>
    <xf numFmtId="171" fontId="0" fillId="0" borderId="0" xfId="0" applyNumberFormat="1"/>
    <xf numFmtId="171" fontId="0" fillId="0" borderId="5" xfId="0" applyNumberFormat="1" applyBorder="1"/>
    <xf numFmtId="171" fontId="16" fillId="0" borderId="0" xfId="0" applyNumberFormat="1" applyFont="1"/>
    <xf numFmtId="165" fontId="0" fillId="0" borderId="0" xfId="1" applyFont="1" applyBorder="1"/>
    <xf numFmtId="0" fontId="0" fillId="0" borderId="3" xfId="0" applyBorder="1"/>
    <xf numFmtId="0" fontId="0" fillId="0" borderId="2" xfId="0" applyBorder="1"/>
    <xf numFmtId="165" fontId="0" fillId="0" borderId="2" xfId="1" applyFont="1" applyBorder="1"/>
    <xf numFmtId="165" fontId="0" fillId="0" borderId="1" xfId="1" applyFont="1" applyBorder="1"/>
    <xf numFmtId="0" fontId="0" fillId="9" borderId="8" xfId="0" applyFill="1" applyBorder="1"/>
    <xf numFmtId="0" fontId="0" fillId="9" borderId="7" xfId="0" applyFill="1" applyBorder="1"/>
    <xf numFmtId="0" fontId="17" fillId="9" borderId="7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6" fillId="0" borderId="8" xfId="0" applyFont="1" applyBorder="1"/>
    <xf numFmtId="0" fontId="16" fillId="0" borderId="7" xfId="0" applyFont="1" applyBorder="1"/>
    <xf numFmtId="0" fontId="16" fillId="9" borderId="12" xfId="0" applyFont="1" applyFill="1" applyBorder="1" applyAlignment="1">
      <alignment horizontal="center"/>
    </xf>
    <xf numFmtId="0" fontId="16" fillId="9" borderId="13" xfId="0" applyFont="1" applyFill="1" applyBorder="1"/>
    <xf numFmtId="171" fontId="0" fillId="0" borderId="7" xfId="0" applyNumberFormat="1" applyBorder="1"/>
    <xf numFmtId="171" fontId="0" fillId="0" borderId="6" xfId="0" applyNumberFormat="1" applyBorder="1"/>
    <xf numFmtId="179" fontId="16" fillId="9" borderId="13" xfId="2" applyNumberFormat="1" applyFont="1" applyFill="1" applyBorder="1"/>
    <xf numFmtId="179" fontId="16" fillId="9" borderId="15" xfId="2" applyNumberFormat="1" applyFont="1" applyFill="1" applyBorder="1"/>
    <xf numFmtId="179" fontId="16" fillId="9" borderId="12" xfId="2" applyNumberFormat="1" applyFont="1" applyFill="1" applyBorder="1" applyAlignment="1">
      <alignment horizontal="center"/>
    </xf>
    <xf numFmtId="179" fontId="0" fillId="9" borderId="13" xfId="2" applyNumberFormat="1" applyFont="1" applyFill="1" applyBorder="1"/>
    <xf numFmtId="0" fontId="16" fillId="10" borderId="3" xfId="0" applyFont="1" applyFill="1" applyBorder="1" applyAlignment="1">
      <alignment horizontal="center"/>
    </xf>
    <xf numFmtId="0" fontId="16" fillId="10" borderId="2" xfId="0" applyFont="1" applyFill="1" applyBorder="1"/>
    <xf numFmtId="171" fontId="16" fillId="10" borderId="2" xfId="1" applyNumberFormat="1" applyFont="1" applyFill="1" applyBorder="1"/>
    <xf numFmtId="171" fontId="16" fillId="10" borderId="1" xfId="1" applyNumberFormat="1" applyFont="1" applyFill="1" applyBorder="1"/>
    <xf numFmtId="0" fontId="0" fillId="10" borderId="3" xfId="0" applyFill="1" applyBorder="1"/>
    <xf numFmtId="0" fontId="0" fillId="10" borderId="2" xfId="0" applyFill="1" applyBorder="1"/>
    <xf numFmtId="171" fontId="0" fillId="10" borderId="2" xfId="0" applyNumberFormat="1" applyFill="1" applyBorder="1"/>
    <xf numFmtId="171" fontId="0" fillId="10" borderId="1" xfId="0" applyNumberFormat="1" applyFill="1" applyBorder="1"/>
    <xf numFmtId="0" fontId="16" fillId="3" borderId="0" xfId="0" applyFont="1" applyFill="1"/>
    <xf numFmtId="165" fontId="16" fillId="3" borderId="0" xfId="0" applyNumberFormat="1" applyFont="1" applyFill="1"/>
    <xf numFmtId="43" fontId="0" fillId="0" borderId="0" xfId="0" applyNumberFormat="1"/>
    <xf numFmtId="0" fontId="16" fillId="9" borderId="7" xfId="0" applyFont="1" applyFill="1" applyBorder="1"/>
    <xf numFmtId="165" fontId="16" fillId="9" borderId="13" xfId="1" applyFont="1" applyFill="1" applyBorder="1"/>
    <xf numFmtId="165" fontId="16" fillId="0" borderId="0" xfId="1" applyFont="1"/>
    <xf numFmtId="172" fontId="18" fillId="0" borderId="0" xfId="4" applyNumberFormat="1" applyFont="1" applyFill="1" applyBorder="1"/>
    <xf numFmtId="165" fontId="18" fillId="0" borderId="0" xfId="1" applyFont="1" applyFill="1" applyBorder="1"/>
    <xf numFmtId="0" fontId="22" fillId="0" borderId="0" xfId="3" applyFont="1"/>
    <xf numFmtId="165" fontId="22" fillId="0" borderId="0" xfId="1" applyFont="1"/>
    <xf numFmtId="0" fontId="22" fillId="0" borderId="8" xfId="3" applyFont="1" applyBorder="1"/>
    <xf numFmtId="0" fontId="21" fillId="0" borderId="4" xfId="3" applyFont="1" applyBorder="1" applyAlignment="1">
      <alignment horizontal="centerContinuous"/>
    </xf>
    <xf numFmtId="0" fontId="19" fillId="0" borderId="5" xfId="3" applyFont="1" applyBorder="1" applyAlignment="1">
      <alignment horizontal="center" wrapText="1"/>
    </xf>
    <xf numFmtId="0" fontId="21" fillId="0" borderId="5" xfId="3" applyFont="1" applyBorder="1" applyAlignment="1">
      <alignment horizontal="centerContinuous"/>
    </xf>
    <xf numFmtId="165" fontId="20" fillId="0" borderId="0" xfId="1" applyFont="1"/>
    <xf numFmtId="0" fontId="21" fillId="0" borderId="4" xfId="3" applyFont="1" applyBorder="1" applyAlignment="1">
      <alignment horizontal="left"/>
    </xf>
    <xf numFmtId="170" fontId="21" fillId="0" borderId="5" xfId="2" applyFont="1" applyBorder="1" applyAlignment="1">
      <alignment horizontal="centerContinuous"/>
    </xf>
    <xf numFmtId="169" fontId="22" fillId="0" borderId="0" xfId="3" applyNumberFormat="1" applyFont="1"/>
    <xf numFmtId="4" fontId="20" fillId="0" borderId="0" xfId="0" applyNumberFormat="1" applyFont="1"/>
    <xf numFmtId="165" fontId="21" fillId="0" borderId="5" xfId="1" applyFont="1" applyBorder="1"/>
    <xf numFmtId="165" fontId="22" fillId="0" borderId="0" xfId="3" applyNumberFormat="1" applyFont="1"/>
    <xf numFmtId="165" fontId="21" fillId="0" borderId="0" xfId="1" applyFont="1"/>
    <xf numFmtId="0" fontId="21" fillId="0" borderId="4" xfId="3" applyFont="1" applyBorder="1"/>
    <xf numFmtId="165" fontId="22" fillId="0" borderId="0" xfId="1" applyFont="1" applyBorder="1"/>
    <xf numFmtId="165" fontId="23" fillId="0" borderId="0" xfId="1" applyFont="1"/>
    <xf numFmtId="164" fontId="22" fillId="0" borderId="0" xfId="3" applyNumberFormat="1" applyFont="1"/>
    <xf numFmtId="165" fontId="23" fillId="0" borderId="0" xfId="1" applyFont="1" applyBorder="1"/>
    <xf numFmtId="0" fontId="22" fillId="0" borderId="4" xfId="3" applyFont="1" applyBorder="1"/>
    <xf numFmtId="165" fontId="22" fillId="0" borderId="5" xfId="1" applyFont="1" applyBorder="1"/>
    <xf numFmtId="0" fontId="21" fillId="0" borderId="0" xfId="3" applyFont="1"/>
    <xf numFmtId="165" fontId="21" fillId="0" borderId="0" xfId="1" applyFont="1" applyBorder="1"/>
    <xf numFmtId="170" fontId="24" fillId="2" borderId="0" xfId="2" applyFont="1" applyFill="1" applyBorder="1" applyAlignment="1">
      <alignment horizontal="right"/>
    </xf>
    <xf numFmtId="0" fontId="22" fillId="0" borderId="0" xfId="3" applyFont="1" applyAlignment="1">
      <alignment horizontal="center"/>
    </xf>
    <xf numFmtId="170" fontId="24" fillId="0" borderId="0" xfId="2" applyFont="1" applyBorder="1"/>
    <xf numFmtId="0" fontId="22" fillId="0" borderId="5" xfId="3" applyFont="1" applyBorder="1"/>
    <xf numFmtId="171" fontId="22" fillId="0" borderId="0" xfId="3" applyNumberFormat="1" applyFont="1"/>
    <xf numFmtId="10" fontId="22" fillId="8" borderId="0" xfId="5" applyNumberFormat="1" applyFont="1" applyFill="1"/>
    <xf numFmtId="165" fontId="22" fillId="8" borderId="0" xfId="1" applyFont="1" applyFill="1"/>
    <xf numFmtId="0" fontId="22" fillId="8" borderId="0" xfId="3" applyFont="1" applyFill="1"/>
    <xf numFmtId="170" fontId="21" fillId="0" borderId="0" xfId="2" applyFont="1" applyBorder="1"/>
    <xf numFmtId="171" fontId="22" fillId="8" borderId="0" xfId="1" applyNumberFormat="1" applyFont="1" applyFill="1"/>
    <xf numFmtId="171" fontId="22" fillId="8" borderId="0" xfId="3" applyNumberFormat="1" applyFont="1" applyFill="1"/>
    <xf numFmtId="1" fontId="22" fillId="8" borderId="0" xfId="3" applyNumberFormat="1" applyFont="1" applyFill="1"/>
    <xf numFmtId="170" fontId="21" fillId="0" borderId="5" xfId="2" applyFont="1" applyBorder="1"/>
    <xf numFmtId="174" fontId="22" fillId="0" borderId="0" xfId="5" applyNumberFormat="1" applyFont="1"/>
    <xf numFmtId="0" fontId="22" fillId="0" borderId="3" xfId="3" applyFont="1" applyBorder="1"/>
    <xf numFmtId="167" fontId="20" fillId="0" borderId="0" xfId="1" applyNumberFormat="1" applyFont="1"/>
    <xf numFmtId="166" fontId="20" fillId="0" borderId="0" xfId="1" applyNumberFormat="1" applyFont="1"/>
    <xf numFmtId="10" fontId="0" fillId="0" borderId="0" xfId="0" applyNumberFormat="1"/>
    <xf numFmtId="41" fontId="0" fillId="0" borderId="0" xfId="9" applyFont="1" applyBorder="1"/>
    <xf numFmtId="41" fontId="0" fillId="0" borderId="0" xfId="0" applyNumberFormat="1"/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5" fillId="0" borderId="0" xfId="10" quotePrefix="1" applyNumberFormat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6" fillId="0" borderId="0" xfId="3" applyFont="1"/>
    <xf numFmtId="0" fontId="27" fillId="0" borderId="0" xfId="3" applyFont="1"/>
    <xf numFmtId="0" fontId="27" fillId="0" borderId="0" xfId="7" applyFont="1" applyFill="1" applyBorder="1"/>
    <xf numFmtId="0" fontId="26" fillId="0" borderId="0" xfId="3" applyFont="1" applyAlignment="1">
      <alignment horizontal="left"/>
    </xf>
    <xf numFmtId="165" fontId="27" fillId="0" borderId="0" xfId="3" applyNumberFormat="1" applyFont="1"/>
    <xf numFmtId="165" fontId="27" fillId="0" borderId="0" xfId="1" applyFont="1" applyFill="1" applyBorder="1"/>
    <xf numFmtId="0" fontId="28" fillId="0" borderId="0" xfId="3" applyFont="1"/>
    <xf numFmtId="0" fontId="28" fillId="0" borderId="0" xfId="7" applyFont="1" applyFill="1" applyBorder="1"/>
    <xf numFmtId="0" fontId="27" fillId="11" borderId="0" xfId="3" applyFont="1" applyFill="1"/>
    <xf numFmtId="0" fontId="26" fillId="11" borderId="0" xfId="7" applyFont="1" applyFill="1" applyBorder="1" applyAlignment="1">
      <alignment horizontal="center"/>
    </xf>
    <xf numFmtId="0" fontId="26" fillId="11" borderId="0" xfId="3" applyFont="1" applyFill="1" applyAlignment="1">
      <alignment horizontal="center"/>
    </xf>
    <xf numFmtId="0" fontId="26" fillId="0" borderId="0" xfId="3" applyFont="1" applyAlignment="1">
      <alignment horizontal="center"/>
    </xf>
    <xf numFmtId="0" fontId="26" fillId="11" borderId="0" xfId="3" applyFont="1" applyFill="1"/>
    <xf numFmtId="17" fontId="26" fillId="11" borderId="0" xfId="7" applyNumberFormat="1" applyFont="1" applyFill="1" applyBorder="1" applyAlignment="1">
      <alignment horizontal="center"/>
    </xf>
    <xf numFmtId="17" fontId="26" fillId="11" borderId="0" xfId="3" applyNumberFormat="1" applyFont="1" applyFill="1" applyAlignment="1">
      <alignment horizontal="center"/>
    </xf>
    <xf numFmtId="173" fontId="26" fillId="11" borderId="0" xfId="3" applyNumberFormat="1" applyFont="1" applyFill="1" applyAlignment="1">
      <alignment horizontal="center"/>
    </xf>
    <xf numFmtId="165" fontId="26" fillId="0" borderId="0" xfId="3" applyNumberFormat="1" applyFont="1" applyAlignment="1">
      <alignment horizontal="center"/>
    </xf>
    <xf numFmtId="173" fontId="26" fillId="0" borderId="0" xfId="3" applyNumberFormat="1" applyFont="1" applyAlignment="1">
      <alignment horizontal="center"/>
    </xf>
    <xf numFmtId="171" fontId="27" fillId="0" borderId="0" xfId="7" applyNumberFormat="1" applyFont="1" applyFill="1" applyBorder="1"/>
    <xf numFmtId="175" fontId="27" fillId="0" borderId="0" xfId="5" applyNumberFormat="1" applyFont="1" applyFill="1" applyBorder="1"/>
    <xf numFmtId="43" fontId="27" fillId="0" borderId="0" xfId="3" applyNumberFormat="1" applyFont="1"/>
    <xf numFmtId="0" fontId="29" fillId="0" borderId="0" xfId="3" applyFont="1"/>
    <xf numFmtId="165" fontId="27" fillId="0" borderId="0" xfId="7" applyNumberFormat="1" applyFont="1" applyFill="1" applyBorder="1"/>
    <xf numFmtId="165" fontId="27" fillId="0" borderId="0" xfId="4" applyNumberFormat="1" applyFont="1" applyFill="1" applyBorder="1"/>
    <xf numFmtId="171" fontId="26" fillId="0" borderId="0" xfId="7" applyNumberFormat="1" applyFont="1" applyFill="1" applyBorder="1"/>
    <xf numFmtId="9" fontId="26" fillId="0" borderId="0" xfId="5" applyFont="1" applyFill="1" applyBorder="1"/>
    <xf numFmtId="171" fontId="26" fillId="0" borderId="0" xfId="5" applyNumberFormat="1" applyFont="1" applyFill="1" applyBorder="1"/>
    <xf numFmtId="171" fontId="26" fillId="0" borderId="0" xfId="3" applyNumberFormat="1" applyFont="1"/>
    <xf numFmtId="171" fontId="26" fillId="0" borderId="0" xfId="1" applyNumberFormat="1" applyFont="1" applyFill="1" applyBorder="1"/>
    <xf numFmtId="165" fontId="26" fillId="0" borderId="0" xfId="1" applyFont="1" applyFill="1" applyBorder="1"/>
    <xf numFmtId="171" fontId="27" fillId="0" borderId="0" xfId="1" applyNumberFormat="1" applyFont="1" applyFill="1" applyBorder="1"/>
    <xf numFmtId="165" fontId="26" fillId="0" borderId="0" xfId="1" applyFont="1" applyAlignment="1">
      <alignment horizontal="left"/>
    </xf>
    <xf numFmtId="171" fontId="26" fillId="0" borderId="0" xfId="3" applyNumberFormat="1" applyFont="1" applyAlignment="1">
      <alignment horizontal="left"/>
    </xf>
    <xf numFmtId="0" fontId="21" fillId="0" borderId="4" xfId="3" applyFont="1" applyBorder="1" applyAlignment="1">
      <alignment horizontal="center"/>
    </xf>
    <xf numFmtId="4" fontId="27" fillId="0" borderId="0" xfId="3" applyNumberFormat="1" applyFont="1"/>
    <xf numFmtId="4" fontId="28" fillId="0" borderId="0" xfId="3" applyNumberFormat="1" applyFont="1"/>
    <xf numFmtId="4" fontId="26" fillId="0" borderId="0" xfId="1" applyNumberFormat="1" applyFont="1" applyFill="1" applyBorder="1"/>
    <xf numFmtId="4" fontId="27" fillId="0" borderId="0" xfId="1" applyNumberFormat="1" applyFont="1" applyFill="1" applyBorder="1"/>
    <xf numFmtId="165" fontId="21" fillId="0" borderId="1" xfId="1" applyFont="1" applyFill="1" applyBorder="1"/>
    <xf numFmtId="0" fontId="21" fillId="0" borderId="0" xfId="3" applyFont="1" applyAlignment="1">
      <alignment horizontal="centerContinuous"/>
    </xf>
    <xf numFmtId="0" fontId="19" fillId="0" borderId="0" xfId="3" applyFont="1" applyAlignment="1">
      <alignment horizontal="center" wrapText="1"/>
    </xf>
    <xf numFmtId="0" fontId="21" fillId="0" borderId="0" xfId="3" applyFont="1" applyAlignment="1">
      <alignment horizontal="left"/>
    </xf>
    <xf numFmtId="0" fontId="21" fillId="0" borderId="0" xfId="3" applyFont="1" applyAlignment="1">
      <alignment horizontal="right"/>
    </xf>
    <xf numFmtId="165" fontId="21" fillId="0" borderId="0" xfId="3" applyNumberFormat="1" applyFont="1"/>
    <xf numFmtId="168" fontId="22" fillId="0" borderId="0" xfId="3" applyNumberFormat="1" applyFont="1"/>
    <xf numFmtId="0" fontId="22" fillId="0" borderId="7" xfId="3" applyFont="1" applyBorder="1"/>
    <xf numFmtId="0" fontId="22" fillId="0" borderId="6" xfId="3" applyFont="1" applyBorder="1"/>
    <xf numFmtId="170" fontId="21" fillId="0" borderId="5" xfId="2" applyFont="1" applyBorder="1" applyAlignment="1">
      <alignment horizontal="right"/>
    </xf>
    <xf numFmtId="170" fontId="21" fillId="11" borderId="5" xfId="2" applyFont="1" applyFill="1" applyBorder="1"/>
    <xf numFmtId="165" fontId="21" fillId="0" borderId="2" xfId="1" applyFont="1" applyBorder="1"/>
    <xf numFmtId="0" fontId="22" fillId="0" borderId="2" xfId="3" applyFont="1" applyBorder="1"/>
    <xf numFmtId="165" fontId="22" fillId="0" borderId="1" xfId="3" applyNumberFormat="1" applyFont="1" applyBorder="1"/>
    <xf numFmtId="0" fontId="30" fillId="0" borderId="0" xfId="3" applyFont="1"/>
    <xf numFmtId="0" fontId="30" fillId="0" borderId="5" xfId="3" applyFont="1" applyBorder="1"/>
    <xf numFmtId="0" fontId="30" fillId="0" borderId="4" xfId="3" applyFont="1" applyBorder="1" applyAlignment="1">
      <alignment horizontal="center" wrapText="1"/>
    </xf>
    <xf numFmtId="0" fontId="30" fillId="0" borderId="0" xfId="3" applyFont="1" applyAlignment="1">
      <alignment horizontal="center" wrapText="1"/>
    </xf>
    <xf numFmtId="0" fontId="30" fillId="0" borderId="5" xfId="3" applyFont="1" applyBorder="1" applyAlignment="1">
      <alignment horizontal="center" wrapText="1"/>
    </xf>
    <xf numFmtId="0" fontId="30" fillId="0" borderId="4" xfId="3" applyFont="1" applyBorder="1" applyAlignment="1">
      <alignment horizontal="center"/>
    </xf>
    <xf numFmtId="0" fontId="30" fillId="0" borderId="0" xfId="3" applyFont="1" applyAlignment="1">
      <alignment horizontal="center"/>
    </xf>
    <xf numFmtId="0" fontId="30" fillId="0" borderId="5" xfId="3" applyFont="1" applyBorder="1" applyAlignment="1">
      <alignment horizontal="center"/>
    </xf>
    <xf numFmtId="0" fontId="21" fillId="0" borderId="4" xfId="3" applyFont="1" applyBorder="1" applyAlignment="1">
      <alignment horizontal="left"/>
    </xf>
    <xf numFmtId="0" fontId="21" fillId="0" borderId="0" xfId="3" applyFont="1" applyAlignment="1">
      <alignment horizontal="left"/>
    </xf>
    <xf numFmtId="0" fontId="21" fillId="0" borderId="5" xfId="3" applyFont="1" applyBorder="1" applyAlignment="1">
      <alignment horizontal="left"/>
    </xf>
    <xf numFmtId="0" fontId="2" fillId="0" borderId="0" xfId="3" applyFont="1" applyAlignment="1">
      <alignment horizontal="center"/>
    </xf>
  </cellXfs>
  <cellStyles count="11">
    <cellStyle name="Bueno" xfId="6" builtinId="26"/>
    <cellStyle name="Hipervínculo" xfId="10" builtinId="8"/>
    <cellStyle name="Millares" xfId="1" builtinId="3"/>
    <cellStyle name="Millares [0]" xfId="9" builtinId="6"/>
    <cellStyle name="Millares 2" xfId="8" xr:uid="{00000000-0005-0000-0000-000002000000}"/>
    <cellStyle name="Moneda" xfId="2" builtinId="4"/>
    <cellStyle name="Normal" xfId="0" builtinId="0"/>
    <cellStyle name="Normal 2" xfId="3" xr:uid="{00000000-0005-0000-0000-000006000000}"/>
    <cellStyle name="Notas" xfId="7" builtinId="10"/>
    <cellStyle name="Porcentaje" xfId="5" builtinId="5"/>
    <cellStyle name="Porcentaje 2" xfId="4" xr:uid="{00000000-0005-0000-0000-000009000000}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</xdr:row>
      <xdr:rowOff>0</xdr:rowOff>
    </xdr:from>
    <xdr:to>
      <xdr:col>2</xdr:col>
      <xdr:colOff>448249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74364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P52"/>
  <sheetViews>
    <sheetView showGridLines="0" tabSelected="1" zoomScaleNormal="100" workbookViewId="0">
      <selection activeCell="B1" sqref="B1"/>
    </sheetView>
  </sheetViews>
  <sheetFormatPr baseColWidth="10" defaultRowHeight="14.25" x14ac:dyDescent="0.25"/>
  <cols>
    <col min="1" max="1" width="6.42578125" style="165" customWidth="1"/>
    <col min="2" max="2" width="23.5703125" style="165" customWidth="1"/>
    <col min="3" max="3" width="36.140625" style="165" customWidth="1"/>
    <col min="4" max="4" width="24.42578125" style="165" bestFit="1" customWidth="1"/>
    <col min="5" max="5" width="20.85546875" style="165" bestFit="1" customWidth="1"/>
    <col min="6" max="6" width="20.85546875" style="165" hidden="1" customWidth="1"/>
    <col min="7" max="7" width="24.7109375" style="165" hidden="1" customWidth="1"/>
    <col min="8" max="8" width="18.140625" style="166" hidden="1" customWidth="1"/>
    <col min="9" max="9" width="18.140625" style="165" hidden="1" customWidth="1"/>
    <col min="10" max="10" width="17.5703125" style="165" hidden="1" customWidth="1"/>
    <col min="11" max="11" width="0" style="165" hidden="1" customWidth="1"/>
    <col min="12" max="13" width="17.5703125" style="165" hidden="1" customWidth="1"/>
    <col min="14" max="14" width="20.140625" style="165" bestFit="1" customWidth="1"/>
    <col min="15" max="16384" width="11.42578125" style="165"/>
  </cols>
  <sheetData>
    <row r="1" spans="2:14" ht="15" thickBot="1" x14ac:dyDescent="0.3"/>
    <row r="2" spans="2:14" x14ac:dyDescent="0.25">
      <c r="B2" s="167"/>
      <c r="C2" s="268"/>
      <c r="D2" s="268"/>
      <c r="E2" s="269"/>
    </row>
    <row r="3" spans="2:14" x14ac:dyDescent="0.25">
      <c r="B3" s="168" t="s">
        <v>0</v>
      </c>
      <c r="C3" s="262" t="s">
        <v>0</v>
      </c>
      <c r="D3" s="262"/>
      <c r="E3" s="170"/>
    </row>
    <row r="4" spans="2:14" x14ac:dyDescent="0.25">
      <c r="B4" s="168"/>
      <c r="C4" s="262"/>
      <c r="D4" s="262"/>
      <c r="E4" s="170"/>
    </row>
    <row r="5" spans="2:14" x14ac:dyDescent="0.25">
      <c r="B5" s="168"/>
      <c r="C5" s="262"/>
      <c r="D5" s="262"/>
      <c r="E5" s="170"/>
    </row>
    <row r="6" spans="2:14" x14ac:dyDescent="0.25">
      <c r="B6" s="168"/>
      <c r="C6" s="262"/>
      <c r="D6" s="262"/>
      <c r="E6" s="170"/>
    </row>
    <row r="7" spans="2:14" ht="17.25" x14ac:dyDescent="0.3">
      <c r="B7" s="277" t="s">
        <v>135</v>
      </c>
      <c r="C7" s="278"/>
      <c r="D7" s="278"/>
      <c r="E7" s="279"/>
    </row>
    <row r="8" spans="2:14" ht="17.25" x14ac:dyDescent="0.3">
      <c r="B8" s="256"/>
      <c r="C8" s="275" t="s">
        <v>136</v>
      </c>
      <c r="D8" s="275"/>
      <c r="E8" s="276"/>
    </row>
    <row r="9" spans="2:14" ht="17.25" x14ac:dyDescent="0.3">
      <c r="B9" s="280" t="s">
        <v>108</v>
      </c>
      <c r="C9" s="281"/>
      <c r="D9" s="281"/>
      <c r="E9" s="282"/>
    </row>
    <row r="10" spans="2:14" ht="16.5" customHeight="1" x14ac:dyDescent="0.3">
      <c r="B10" s="168"/>
      <c r="C10" s="263"/>
      <c r="D10" s="263"/>
      <c r="E10" s="169"/>
    </row>
    <row r="11" spans="2:14" ht="21" hidden="1" customHeight="1" x14ac:dyDescent="0.3">
      <c r="B11" s="168"/>
      <c r="C11" s="262"/>
      <c r="D11" s="262"/>
      <c r="E11" s="170"/>
      <c r="G11" s="171"/>
    </row>
    <row r="12" spans="2:14" ht="16.5" x14ac:dyDescent="0.3">
      <c r="B12" s="172" t="s">
        <v>4</v>
      </c>
      <c r="C12" s="262"/>
      <c r="D12" s="262"/>
      <c r="E12" s="173">
        <v>12517875123.300003</v>
      </c>
      <c r="F12" s="174"/>
      <c r="G12" s="171"/>
      <c r="H12" s="175"/>
      <c r="N12" s="166"/>
    </row>
    <row r="13" spans="2:14" ht="17.25" thickBot="1" x14ac:dyDescent="0.35">
      <c r="B13" s="172"/>
      <c r="C13" s="264" t="s">
        <v>133</v>
      </c>
      <c r="D13" s="262"/>
      <c r="E13" s="261">
        <v>4610610041.4499998</v>
      </c>
      <c r="F13" s="177" t="s">
        <v>0</v>
      </c>
      <c r="G13" s="171"/>
    </row>
    <row r="14" spans="2:14" ht="16.5" x14ac:dyDescent="0.3">
      <c r="B14" s="179" t="s">
        <v>3</v>
      </c>
      <c r="D14" s="180"/>
      <c r="E14" s="176">
        <f>+E12-E13</f>
        <v>7907265081.8500032</v>
      </c>
      <c r="G14" s="171"/>
      <c r="N14" s="166"/>
    </row>
    <row r="15" spans="2:14" ht="17.25" x14ac:dyDescent="0.3">
      <c r="B15" s="179"/>
      <c r="D15" s="180"/>
      <c r="E15" s="176"/>
      <c r="G15" s="181"/>
    </row>
    <row r="16" spans="2:14" ht="17.25" x14ac:dyDescent="0.3">
      <c r="B16" s="172" t="s">
        <v>134</v>
      </c>
      <c r="D16" s="180"/>
      <c r="E16" s="200">
        <f>+E14</f>
        <v>7907265081.8500032</v>
      </c>
      <c r="F16" s="182" t="s">
        <v>0</v>
      </c>
      <c r="G16" s="183"/>
    </row>
    <row r="17" spans="2:16" ht="16.5" x14ac:dyDescent="0.3">
      <c r="B17" s="184"/>
      <c r="D17" s="180"/>
      <c r="E17" s="185"/>
      <c r="G17" s="171"/>
    </row>
    <row r="18" spans="2:16" x14ac:dyDescent="0.25">
      <c r="B18" s="283" t="s">
        <v>60</v>
      </c>
      <c r="C18" s="284"/>
      <c r="D18" s="284"/>
      <c r="E18" s="285"/>
    </row>
    <row r="19" spans="2:16" x14ac:dyDescent="0.25">
      <c r="B19" s="179"/>
      <c r="C19" s="186"/>
      <c r="D19" s="187"/>
      <c r="E19" s="176"/>
    </row>
    <row r="20" spans="2:16" x14ac:dyDescent="0.25">
      <c r="B20" s="184"/>
      <c r="C20" s="186" t="s">
        <v>130</v>
      </c>
      <c r="E20" s="270">
        <f>E14*10%</f>
        <v>790726508.18500042</v>
      </c>
    </row>
    <row r="21" spans="2:16" ht="16.5" hidden="1" x14ac:dyDescent="0.4">
      <c r="B21" s="184"/>
      <c r="C21" s="186" t="s">
        <v>2</v>
      </c>
      <c r="D21" s="188">
        <v>0</v>
      </c>
      <c r="E21" s="185"/>
    </row>
    <row r="22" spans="2:16" x14ac:dyDescent="0.25">
      <c r="B22" s="184"/>
      <c r="C22" s="186"/>
      <c r="D22" s="180"/>
      <c r="E22" s="185"/>
    </row>
    <row r="23" spans="2:16" x14ac:dyDescent="0.25">
      <c r="B23" s="179" t="s">
        <v>1</v>
      </c>
      <c r="C23" s="186"/>
      <c r="E23" s="200">
        <f>+E16-E20</f>
        <v>7116538573.6650028</v>
      </c>
      <c r="I23" s="189" t="s">
        <v>95</v>
      </c>
    </row>
    <row r="24" spans="2:16" ht="16.5" x14ac:dyDescent="0.4">
      <c r="B24" s="179"/>
      <c r="C24" s="186"/>
      <c r="D24" s="190"/>
      <c r="E24" s="191"/>
      <c r="G24" s="192"/>
    </row>
    <row r="25" spans="2:16" hidden="1" x14ac:dyDescent="0.25">
      <c r="B25" s="184"/>
      <c r="C25" s="186"/>
      <c r="D25" s="196"/>
      <c r="E25" s="176"/>
      <c r="F25" s="182"/>
      <c r="G25" s="193"/>
      <c r="H25" s="194"/>
      <c r="I25" s="195"/>
      <c r="J25" s="195"/>
      <c r="L25" s="166"/>
    </row>
    <row r="26" spans="2:16" x14ac:dyDescent="0.25">
      <c r="B26" s="179" t="s">
        <v>106</v>
      </c>
      <c r="C26" s="186"/>
      <c r="E26" s="271">
        <f>+E23</f>
        <v>7116538573.6650028</v>
      </c>
      <c r="G26" s="195" t="s">
        <v>97</v>
      </c>
      <c r="H26" s="197">
        <v>40000000000</v>
      </c>
      <c r="I26" s="197">
        <v>200000000</v>
      </c>
      <c r="J26" s="198">
        <f>+H26/I26</f>
        <v>200</v>
      </c>
      <c r="K26" s="192"/>
      <c r="L26" s="166">
        <f>+I26*J26</f>
        <v>40000000000</v>
      </c>
      <c r="M26" s="177">
        <f>+H26-L26</f>
        <v>0</v>
      </c>
      <c r="N26" s="177"/>
    </row>
    <row r="27" spans="2:16" x14ac:dyDescent="0.25">
      <c r="B27" s="179" t="s">
        <v>107</v>
      </c>
      <c r="C27" s="186"/>
      <c r="D27" s="187"/>
      <c r="E27" s="271">
        <v>0</v>
      </c>
      <c r="G27" s="195" t="s">
        <v>98</v>
      </c>
      <c r="H27" s="197" t="e">
        <f>+#REF!</f>
        <v>#REF!</v>
      </c>
      <c r="I27" s="197" t="e">
        <f>+#REF!</f>
        <v>#REF!</v>
      </c>
      <c r="J27" s="199">
        <v>200</v>
      </c>
      <c r="L27" s="166" t="e">
        <f>+I27*J27</f>
        <v>#REF!</v>
      </c>
      <c r="M27" s="177" t="e">
        <f>+H27-L27</f>
        <v>#REF!</v>
      </c>
      <c r="N27" s="177"/>
      <c r="P27" s="177"/>
    </row>
    <row r="28" spans="2:16" hidden="1" x14ac:dyDescent="0.25">
      <c r="B28" s="184"/>
      <c r="E28" s="191"/>
      <c r="I28" s="177"/>
      <c r="J28" s="177"/>
      <c r="L28" s="166"/>
      <c r="N28" s="177"/>
    </row>
    <row r="29" spans="2:16" hidden="1" x14ac:dyDescent="0.25">
      <c r="B29" s="184"/>
      <c r="C29" s="265"/>
      <c r="D29" s="266"/>
      <c r="E29" s="200"/>
    </row>
    <row r="30" spans="2:16" hidden="1" x14ac:dyDescent="0.25">
      <c r="B30" s="184"/>
      <c r="C30" s="267"/>
      <c r="D30" s="180"/>
      <c r="E30" s="185"/>
      <c r="F30" s="174" t="s">
        <v>0</v>
      </c>
      <c r="G30" s="201"/>
    </row>
    <row r="31" spans="2:16" x14ac:dyDescent="0.25">
      <c r="B31" s="184"/>
      <c r="C31" s="267"/>
      <c r="D31" s="180"/>
      <c r="E31" s="185"/>
      <c r="F31" s="174"/>
      <c r="G31" s="201"/>
    </row>
    <row r="32" spans="2:16" x14ac:dyDescent="0.25">
      <c r="B32" s="184" t="s">
        <v>137</v>
      </c>
      <c r="C32" s="267"/>
      <c r="D32" s="180"/>
      <c r="E32" s="185"/>
      <c r="F32" s="174"/>
      <c r="G32" s="201"/>
    </row>
    <row r="33" spans="2:12" ht="15" thickBot="1" x14ac:dyDescent="0.3">
      <c r="B33" s="202"/>
      <c r="C33" s="272"/>
      <c r="D33" s="273"/>
      <c r="E33" s="274"/>
      <c r="L33" s="177"/>
    </row>
    <row r="34" spans="2:12" ht="16.5" x14ac:dyDescent="0.3">
      <c r="B34" s="178"/>
      <c r="C34" s="178"/>
      <c r="D34" s="203"/>
      <c r="E34" s="171"/>
      <c r="L34" s="177"/>
    </row>
    <row r="35" spans="2:12" ht="16.5" x14ac:dyDescent="0.3">
      <c r="B35" s="186"/>
      <c r="C35" s="204"/>
      <c r="E35" s="171"/>
    </row>
    <row r="36" spans="2:12" ht="16.5" x14ac:dyDescent="0.3">
      <c r="B36" s="186"/>
      <c r="C36" s="166"/>
      <c r="D36" s="182"/>
      <c r="E36" s="171"/>
      <c r="F36" s="171"/>
      <c r="G36" s="171"/>
    </row>
    <row r="37" spans="2:12" ht="16.5" x14ac:dyDescent="0.3">
      <c r="B37" s="186"/>
      <c r="C37" s="178"/>
      <c r="E37" s="171"/>
      <c r="F37" s="171"/>
      <c r="G37" s="171"/>
    </row>
    <row r="38" spans="2:12" ht="16.5" x14ac:dyDescent="0.3">
      <c r="C38" s="178"/>
      <c r="E38" s="171"/>
      <c r="F38" s="171"/>
      <c r="G38" s="171"/>
    </row>
    <row r="39" spans="2:12" ht="16.5" x14ac:dyDescent="0.3">
      <c r="C39" s="166"/>
      <c r="E39" s="171"/>
      <c r="F39" s="171"/>
      <c r="G39" s="171"/>
    </row>
    <row r="40" spans="2:12" ht="16.5" x14ac:dyDescent="0.3">
      <c r="C40" s="166"/>
      <c r="E40" s="171"/>
      <c r="F40" s="171"/>
      <c r="G40" s="171"/>
    </row>
    <row r="41" spans="2:12" ht="16.5" x14ac:dyDescent="0.3">
      <c r="C41" s="166"/>
      <c r="E41" s="171"/>
      <c r="F41" s="171"/>
      <c r="G41" s="171"/>
    </row>
    <row r="42" spans="2:12" ht="16.5" x14ac:dyDescent="0.3">
      <c r="C42" s="177">
        <f>SUM(C40:C41)</f>
        <v>0</v>
      </c>
      <c r="E42" s="171"/>
      <c r="F42" s="171"/>
      <c r="G42" s="171"/>
    </row>
    <row r="43" spans="2:12" ht="16.5" x14ac:dyDescent="0.3">
      <c r="E43" s="171"/>
      <c r="F43" s="171"/>
      <c r="G43" s="171"/>
    </row>
    <row r="44" spans="2:12" ht="16.5" x14ac:dyDescent="0.3">
      <c r="E44" s="171"/>
      <c r="F44" s="171"/>
      <c r="G44" s="171"/>
    </row>
    <row r="45" spans="2:12" ht="16.5" x14ac:dyDescent="0.3">
      <c r="E45" s="171"/>
      <c r="F45" s="171"/>
      <c r="G45" s="171"/>
    </row>
    <row r="46" spans="2:12" ht="16.5" x14ac:dyDescent="0.3">
      <c r="E46" s="171"/>
      <c r="F46" s="171"/>
      <c r="G46" s="171"/>
    </row>
    <row r="47" spans="2:12" ht="16.5" x14ac:dyDescent="0.3">
      <c r="E47" s="171"/>
      <c r="F47" s="171"/>
      <c r="G47" s="171"/>
    </row>
    <row r="48" spans="2:12" ht="16.5" x14ac:dyDescent="0.3">
      <c r="E48" s="171"/>
      <c r="F48" s="171"/>
      <c r="G48" s="171"/>
    </row>
    <row r="49" spans="5:7" ht="16.5" x14ac:dyDescent="0.3">
      <c r="E49" s="171"/>
      <c r="F49" s="171"/>
      <c r="G49" s="171"/>
    </row>
    <row r="50" spans="5:7" ht="16.5" x14ac:dyDescent="0.3">
      <c r="E50" s="171"/>
      <c r="F50" s="171"/>
      <c r="G50" s="171"/>
    </row>
    <row r="51" spans="5:7" ht="16.5" x14ac:dyDescent="0.3">
      <c r="E51" s="171"/>
      <c r="F51" s="171"/>
      <c r="G51" s="171"/>
    </row>
    <row r="52" spans="5:7" ht="16.5" x14ac:dyDescent="0.3">
      <c r="F52" s="171"/>
      <c r="G52" s="171"/>
    </row>
  </sheetData>
  <mergeCells count="3">
    <mergeCell ref="B7:E7"/>
    <mergeCell ref="B9:E9"/>
    <mergeCell ref="B18:E18"/>
  </mergeCells>
  <printOptions horizontalCentered="1" verticalCentered="1" gridLinesSet="0"/>
  <pageMargins left="0.39370078740157483" right="0.39370078740157483" top="0.39370078740157483" bottom="0.39370078740157483" header="0.51181102362204722" footer="0.51181102362204722"/>
  <pageSetup scale="8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L22"/>
  <sheetViews>
    <sheetView showGridLines="0" workbookViewId="0">
      <selection activeCell="C23" sqref="C23"/>
    </sheetView>
  </sheetViews>
  <sheetFormatPr baseColWidth="10" defaultRowHeight="16.5" x14ac:dyDescent="0.3"/>
  <cols>
    <col min="1" max="1" width="11.42578125" style="98"/>
    <col min="2" max="2" width="44.42578125" style="98" customWidth="1"/>
    <col min="3" max="3" width="24.28515625" style="98" customWidth="1"/>
    <col min="4" max="4" width="9" style="98" customWidth="1"/>
    <col min="5" max="5" width="17.140625" style="98" customWidth="1"/>
    <col min="6" max="6" width="18.140625" style="98" customWidth="1"/>
    <col min="7" max="7" width="17.140625" style="98" bestFit="1" customWidth="1"/>
    <col min="8" max="9" width="11.42578125" style="98"/>
    <col min="10" max="10" width="17.140625" style="98" bestFit="1" customWidth="1"/>
    <col min="11" max="11" width="16.85546875" style="98" bestFit="1" customWidth="1"/>
    <col min="12" max="12" width="18.5703125" style="98" bestFit="1" customWidth="1"/>
    <col min="13" max="16384" width="11.42578125" style="98"/>
  </cols>
  <sheetData>
    <row r="5" spans="2:6" x14ac:dyDescent="0.3">
      <c r="B5" s="97" t="s">
        <v>92</v>
      </c>
    </row>
    <row r="6" spans="2:6" ht="17.25" thickBot="1" x14ac:dyDescent="0.35">
      <c r="B6" s="97"/>
    </row>
    <row r="7" spans="2:6" ht="17.25" thickBot="1" x14ac:dyDescent="0.35">
      <c r="B7" s="103"/>
      <c r="C7" s="104"/>
      <c r="D7" s="111"/>
      <c r="E7" s="112" t="s">
        <v>95</v>
      </c>
      <c r="F7" s="113" t="s">
        <v>96</v>
      </c>
    </row>
    <row r="8" spans="2:6" ht="17.25" thickBot="1" x14ac:dyDescent="0.35">
      <c r="B8" s="105" t="s">
        <v>86</v>
      </c>
      <c r="C8" s="109">
        <v>40000000000</v>
      </c>
      <c r="D8" s="106"/>
      <c r="E8" s="107">
        <f>+C8/F8</f>
        <v>200000000</v>
      </c>
      <c r="F8" s="114">
        <v>200</v>
      </c>
    </row>
    <row r="9" spans="2:6" x14ac:dyDescent="0.3">
      <c r="B9" s="101"/>
    </row>
    <row r="10" spans="2:6" x14ac:dyDescent="0.3">
      <c r="B10" s="101"/>
    </row>
    <row r="11" spans="2:6" x14ac:dyDescent="0.3">
      <c r="B11" s="97" t="s">
        <v>93</v>
      </c>
    </row>
    <row r="12" spans="2:6" ht="17.25" thickBot="1" x14ac:dyDescent="0.35">
      <c r="B12" s="97"/>
    </row>
    <row r="13" spans="2:6" ht="17.25" thickBot="1" x14ac:dyDescent="0.35">
      <c r="B13" s="103"/>
      <c r="C13" s="104"/>
      <c r="D13" s="111"/>
      <c r="E13" s="112" t="s">
        <v>95</v>
      </c>
      <c r="F13" s="113" t="s">
        <v>96</v>
      </c>
    </row>
    <row r="14" spans="2:6" ht="17.25" thickBot="1" x14ac:dyDescent="0.35">
      <c r="B14" s="105" t="s">
        <v>88</v>
      </c>
      <c r="C14" s="110">
        <v>1447716701.5799999</v>
      </c>
      <c r="D14" s="108"/>
      <c r="E14" s="107">
        <f>+C14/F14</f>
        <v>7238583.5078999996</v>
      </c>
      <c r="F14" s="114">
        <v>200</v>
      </c>
    </row>
    <row r="15" spans="2:6" x14ac:dyDescent="0.3">
      <c r="B15" s="102"/>
    </row>
    <row r="16" spans="2:6" x14ac:dyDescent="0.3">
      <c r="B16" s="101"/>
    </row>
    <row r="17" spans="2:12" x14ac:dyDescent="0.3">
      <c r="B17" s="97" t="s">
        <v>94</v>
      </c>
    </row>
    <row r="18" spans="2:12" ht="17.25" thickBot="1" x14ac:dyDescent="0.35">
      <c r="B18" s="97"/>
    </row>
    <row r="19" spans="2:12" ht="17.25" thickBot="1" x14ac:dyDescent="0.35">
      <c r="B19" s="103"/>
      <c r="C19" s="104"/>
      <c r="D19" s="111"/>
      <c r="E19" s="112" t="s">
        <v>95</v>
      </c>
      <c r="F19" s="113" t="s">
        <v>96</v>
      </c>
    </row>
    <row r="20" spans="2:12" ht="17.25" thickBot="1" x14ac:dyDescent="0.35">
      <c r="B20" s="105" t="s">
        <v>85</v>
      </c>
      <c r="C20" s="110">
        <v>38552283298.419998</v>
      </c>
      <c r="D20" s="108"/>
      <c r="E20" s="107">
        <f>+C20/F20</f>
        <v>192761416.4921</v>
      </c>
      <c r="F20" s="114">
        <v>200</v>
      </c>
      <c r="G20" s="99"/>
      <c r="J20" s="99"/>
      <c r="K20" s="100"/>
      <c r="L20" s="100"/>
    </row>
    <row r="21" spans="2:12" x14ac:dyDescent="0.3">
      <c r="B21" s="101"/>
    </row>
    <row r="22" spans="2:12" x14ac:dyDescent="0.3">
      <c r="E22" s="10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4AA4-40A6-4364-A31E-4B183718E460}">
  <dimension ref="B1:F16"/>
  <sheetViews>
    <sheetView showGridLines="0" workbookViewId="0">
      <selection activeCell="B8" sqref="B8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208" t="s">
        <v>114</v>
      </c>
      <c r="C1" s="208"/>
      <c r="D1" s="215"/>
      <c r="E1" s="215"/>
      <c r="F1" s="215"/>
    </row>
    <row r="2" spans="2:6" x14ac:dyDescent="0.25">
      <c r="B2" s="208" t="s">
        <v>115</v>
      </c>
      <c r="C2" s="208"/>
      <c r="D2" s="215"/>
      <c r="E2" s="215"/>
      <c r="F2" s="215"/>
    </row>
    <row r="3" spans="2:6" x14ac:dyDescent="0.25">
      <c r="B3" s="209"/>
      <c r="C3" s="209"/>
      <c r="D3" s="216"/>
      <c r="E3" s="216"/>
      <c r="F3" s="216"/>
    </row>
    <row r="4" spans="2:6" ht="45" x14ac:dyDescent="0.25">
      <c r="B4" s="209" t="s">
        <v>116</v>
      </c>
      <c r="C4" s="209"/>
      <c r="D4" s="216"/>
      <c r="E4" s="216"/>
      <c r="F4" s="216"/>
    </row>
    <row r="5" spans="2:6" x14ac:dyDescent="0.25">
      <c r="B5" s="209"/>
      <c r="C5" s="209"/>
      <c r="D5" s="216"/>
      <c r="E5" s="216"/>
      <c r="F5" s="216"/>
    </row>
    <row r="6" spans="2:6" ht="30" x14ac:dyDescent="0.25">
      <c r="B6" s="208" t="s">
        <v>117</v>
      </c>
      <c r="C6" s="208"/>
      <c r="D6" s="215"/>
      <c r="E6" s="215" t="s">
        <v>118</v>
      </c>
      <c r="F6" s="215" t="s">
        <v>119</v>
      </c>
    </row>
    <row r="7" spans="2:6" ht="15.75" thickBot="1" x14ac:dyDescent="0.3">
      <c r="B7" s="209"/>
      <c r="C7" s="209"/>
      <c r="D7" s="216"/>
      <c r="E7" s="216"/>
      <c r="F7" s="216"/>
    </row>
    <row r="8" spans="2:6" ht="30" x14ac:dyDescent="0.25">
      <c r="B8" s="210" t="s">
        <v>120</v>
      </c>
      <c r="C8" s="211"/>
      <c r="D8" s="217"/>
      <c r="E8" s="217">
        <v>1</v>
      </c>
      <c r="F8" s="218"/>
    </row>
    <row r="9" spans="2:6" x14ac:dyDescent="0.25">
      <c r="B9" s="212"/>
      <c r="C9" s="209"/>
      <c r="D9" s="216"/>
      <c r="E9" s="219" t="s">
        <v>121</v>
      </c>
      <c r="F9" s="220" t="s">
        <v>122</v>
      </c>
    </row>
    <row r="10" spans="2:6" x14ac:dyDescent="0.25">
      <c r="B10" s="212"/>
      <c r="C10" s="209"/>
      <c r="D10" s="216"/>
      <c r="E10" s="216"/>
      <c r="F10" s="220" t="s">
        <v>123</v>
      </c>
    </row>
    <row r="11" spans="2:6" x14ac:dyDescent="0.25">
      <c r="B11" s="212"/>
      <c r="C11" s="209"/>
      <c r="D11" s="216"/>
      <c r="E11" s="216"/>
      <c r="F11" s="220" t="s">
        <v>124</v>
      </c>
    </row>
    <row r="12" spans="2:6" x14ac:dyDescent="0.25">
      <c r="B12" s="212"/>
      <c r="C12" s="209"/>
      <c r="D12" s="216"/>
      <c r="E12" s="216"/>
      <c r="F12" s="220" t="s">
        <v>125</v>
      </c>
    </row>
    <row r="13" spans="2:6" x14ac:dyDescent="0.25">
      <c r="B13" s="212"/>
      <c r="C13" s="209"/>
      <c r="D13" s="216"/>
      <c r="E13" s="216"/>
      <c r="F13" s="220" t="s">
        <v>126</v>
      </c>
    </row>
    <row r="14" spans="2:6" ht="15.75" thickBot="1" x14ac:dyDescent="0.3">
      <c r="B14" s="213"/>
      <c r="C14" s="214"/>
      <c r="D14" s="221"/>
      <c r="E14" s="221"/>
      <c r="F14" s="222" t="s">
        <v>127</v>
      </c>
    </row>
    <row r="15" spans="2:6" x14ac:dyDescent="0.25">
      <c r="B15" s="209"/>
      <c r="C15" s="209"/>
      <c r="D15" s="216"/>
      <c r="E15" s="216"/>
      <c r="F15" s="216"/>
    </row>
    <row r="16" spans="2:6" x14ac:dyDescent="0.25">
      <c r="B16" s="209"/>
      <c r="C16" s="209"/>
      <c r="D16" s="216"/>
      <c r="E16" s="216"/>
      <c r="F16" s="216"/>
    </row>
  </sheetData>
  <hyperlinks>
    <hyperlink ref="E9" location="'Hoja6'!G14" display="'Hoja6'!G14" xr:uid="{5CCADFB4-3A75-4B4E-B2BF-985FF17358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E65C-B30A-4D82-B6AA-F4379FCB03D1}">
  <sheetPr>
    <tabColor rgb="FF00B050"/>
    <pageSetUpPr fitToPage="1"/>
  </sheetPr>
  <dimension ref="B1:R46"/>
  <sheetViews>
    <sheetView showGridLines="0" zoomScale="80" zoomScaleNormal="80" workbookViewId="0"/>
  </sheetViews>
  <sheetFormatPr baseColWidth="10" defaultRowHeight="12.75" x14ac:dyDescent="0.2"/>
  <cols>
    <col min="1" max="1" width="3.5703125" style="224" customWidth="1"/>
    <col min="2" max="2" width="58" style="224" bestFit="1" customWidth="1"/>
    <col min="3" max="3" width="18.5703125" style="224" bestFit="1" customWidth="1"/>
    <col min="4" max="4" width="3.5703125" style="224" customWidth="1"/>
    <col min="5" max="5" width="18.5703125" style="224" bestFit="1" customWidth="1"/>
    <col min="6" max="6" width="2.5703125" style="224" customWidth="1"/>
    <col min="7" max="7" width="21.28515625" style="224" hidden="1" customWidth="1"/>
    <col min="8" max="8" width="2.85546875" style="224" customWidth="1"/>
    <col min="9" max="9" width="25" style="224" bestFit="1" customWidth="1"/>
    <col min="10" max="11" width="25" style="224" customWidth="1"/>
    <col min="12" max="12" width="21.7109375" style="224" customWidth="1"/>
    <col min="13" max="13" width="18.28515625" style="224" hidden="1" customWidth="1"/>
    <col min="14" max="14" width="3.7109375" style="225" hidden="1" customWidth="1"/>
    <col min="15" max="15" width="17.85546875" style="224" hidden="1" customWidth="1"/>
    <col min="16" max="16" width="1.85546875" style="224" hidden="1" customWidth="1"/>
    <col min="17" max="17" width="16.5703125" style="257" customWidth="1"/>
    <col min="18" max="18" width="17.5703125" style="224" bestFit="1" customWidth="1"/>
    <col min="19" max="16384" width="11.42578125" style="224"/>
  </cols>
  <sheetData>
    <row r="1" spans="2:18" x14ac:dyDescent="0.2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2:18" x14ac:dyDescent="0.2">
      <c r="B2" s="226" t="s">
        <v>5</v>
      </c>
      <c r="C2" s="226"/>
      <c r="D2" s="226"/>
      <c r="E2" s="254"/>
      <c r="F2" s="226"/>
      <c r="G2" s="254"/>
      <c r="H2" s="226"/>
      <c r="I2" s="254"/>
      <c r="J2" s="254"/>
      <c r="K2" s="254"/>
      <c r="L2" s="226"/>
      <c r="M2" s="227"/>
    </row>
    <row r="3" spans="2:18" x14ac:dyDescent="0.2">
      <c r="B3" s="226" t="s">
        <v>131</v>
      </c>
      <c r="D3" s="226"/>
      <c r="E3" s="255"/>
      <c r="F3" s="226"/>
      <c r="G3" s="254"/>
      <c r="H3" s="226"/>
      <c r="I3" s="226"/>
      <c r="J3" s="226"/>
      <c r="K3" s="226"/>
      <c r="L3" s="254">
        <f>+PROYECTO!E26</f>
        <v>7116538573.6650028</v>
      </c>
      <c r="O3" s="228"/>
      <c r="P3" s="228"/>
      <c r="R3" s="227"/>
    </row>
    <row r="4" spans="2:18" x14ac:dyDescent="0.2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9"/>
      <c r="N4" s="230"/>
      <c r="O4" s="229"/>
      <c r="P4" s="229"/>
      <c r="Q4" s="258"/>
    </row>
    <row r="5" spans="2:18" x14ac:dyDescent="0.2">
      <c r="B5" s="231"/>
      <c r="C5" s="232" t="s">
        <v>45</v>
      </c>
      <c r="D5" s="232"/>
      <c r="E5" s="233" t="s">
        <v>57</v>
      </c>
      <c r="F5" s="233"/>
      <c r="G5" s="233" t="s">
        <v>53</v>
      </c>
      <c r="H5" s="233"/>
      <c r="I5" s="233" t="s">
        <v>53</v>
      </c>
      <c r="J5" s="234"/>
      <c r="K5" s="234"/>
      <c r="L5" s="234"/>
      <c r="M5" s="234" t="s">
        <v>99</v>
      </c>
      <c r="O5" s="234" t="s">
        <v>45</v>
      </c>
      <c r="P5" s="234"/>
    </row>
    <row r="6" spans="2:18" x14ac:dyDescent="0.2">
      <c r="B6" s="235" t="s">
        <v>44</v>
      </c>
      <c r="C6" s="236" t="s">
        <v>48</v>
      </c>
      <c r="D6" s="236"/>
      <c r="E6" s="237" t="s">
        <v>132</v>
      </c>
      <c r="F6" s="233"/>
      <c r="G6" s="233" t="s">
        <v>74</v>
      </c>
      <c r="H6" s="231"/>
      <c r="I6" s="233" t="s">
        <v>63</v>
      </c>
      <c r="J6" s="234"/>
      <c r="K6" s="234"/>
      <c r="L6" s="234"/>
      <c r="M6" s="234" t="s">
        <v>39</v>
      </c>
      <c r="O6" s="234" t="s">
        <v>53</v>
      </c>
      <c r="P6" s="234"/>
    </row>
    <row r="7" spans="2:18" x14ac:dyDescent="0.2">
      <c r="B7" s="233"/>
      <c r="C7" s="232">
        <v>2024</v>
      </c>
      <c r="D7" s="232"/>
      <c r="E7" s="237"/>
      <c r="F7" s="237"/>
      <c r="G7" s="238">
        <v>200</v>
      </c>
      <c r="H7" s="231"/>
      <c r="I7" s="238" t="s">
        <v>55</v>
      </c>
      <c r="J7" s="240"/>
      <c r="K7" s="240"/>
      <c r="L7" s="239"/>
      <c r="M7" s="240">
        <v>200</v>
      </c>
    </row>
    <row r="8" spans="2:18" x14ac:dyDescent="0.2">
      <c r="C8" s="225"/>
      <c r="D8" s="225"/>
      <c r="G8" s="234"/>
      <c r="I8" s="239"/>
      <c r="J8" s="239"/>
      <c r="K8" s="239"/>
      <c r="L8" s="239"/>
    </row>
    <row r="9" spans="2:18" x14ac:dyDescent="0.2">
      <c r="B9" s="224" t="s">
        <v>36</v>
      </c>
      <c r="C9" s="241">
        <v>172744714</v>
      </c>
      <c r="D9" s="241"/>
      <c r="E9" s="242">
        <v>0.89615815023894618</v>
      </c>
      <c r="F9" s="242"/>
      <c r="G9" s="228">
        <v>0</v>
      </c>
      <c r="I9" s="227">
        <f>+L3*E9</f>
        <v>6377544044.2797375</v>
      </c>
      <c r="J9" s="228"/>
      <c r="K9" s="228"/>
      <c r="L9" s="227"/>
      <c r="M9" s="228"/>
      <c r="O9" s="243"/>
      <c r="P9" s="243"/>
    </row>
    <row r="10" spans="2:18" x14ac:dyDescent="0.2">
      <c r="B10" s="244" t="s">
        <v>35</v>
      </c>
      <c r="C10" s="241"/>
      <c r="D10" s="241"/>
      <c r="E10" s="242"/>
      <c r="F10" s="242"/>
      <c r="G10" s="228"/>
      <c r="I10" s="228" t="s">
        <v>0</v>
      </c>
      <c r="J10" s="228"/>
      <c r="K10" s="228"/>
      <c r="L10" s="228"/>
      <c r="M10" s="228"/>
    </row>
    <row r="11" spans="2:18" x14ac:dyDescent="0.2">
      <c r="B11" s="224" t="s">
        <v>34</v>
      </c>
      <c r="C11" s="241">
        <v>1697387</v>
      </c>
      <c r="D11" s="241"/>
      <c r="E11" s="242">
        <v>8.8056367048061114E-3</v>
      </c>
      <c r="F11" s="242"/>
      <c r="G11" s="228">
        <v>0</v>
      </c>
      <c r="I11" s="227">
        <f>+$L$3*E11</f>
        <v>62665653.275433078</v>
      </c>
      <c r="J11" s="228"/>
      <c r="K11" s="228"/>
      <c r="L11" s="227"/>
      <c r="M11" s="228"/>
      <c r="O11" s="243"/>
      <c r="P11" s="243"/>
    </row>
    <row r="12" spans="2:18" x14ac:dyDescent="0.2">
      <c r="B12" s="244" t="s">
        <v>33</v>
      </c>
      <c r="C12" s="241"/>
      <c r="D12" s="241"/>
      <c r="E12" s="242"/>
      <c r="F12" s="242"/>
      <c r="G12" s="228"/>
      <c r="I12" s="227"/>
      <c r="J12" s="228"/>
      <c r="K12" s="228"/>
      <c r="L12" s="227"/>
      <c r="M12" s="228"/>
    </row>
    <row r="13" spans="2:18" x14ac:dyDescent="0.2">
      <c r="B13" s="224" t="s">
        <v>32</v>
      </c>
      <c r="C13" s="241">
        <v>511335</v>
      </c>
      <c r="D13" s="241"/>
      <c r="E13" s="242">
        <v>2.6526833565074038E-3</v>
      </c>
      <c r="F13" s="242"/>
      <c r="G13" s="228">
        <v>0</v>
      </c>
      <c r="I13" s="227">
        <f>+$L$3*E13</f>
        <v>18877923.430304091</v>
      </c>
      <c r="J13" s="228"/>
      <c r="K13" s="228"/>
      <c r="L13" s="227"/>
      <c r="M13" s="228"/>
      <c r="O13" s="243"/>
      <c r="P13" s="243"/>
    </row>
    <row r="14" spans="2:18" x14ac:dyDescent="0.2">
      <c r="B14" s="244" t="s">
        <v>31</v>
      </c>
      <c r="C14" s="241"/>
      <c r="D14" s="241"/>
      <c r="E14" s="242"/>
      <c r="F14" s="242"/>
      <c r="G14" s="228"/>
      <c r="I14" s="227"/>
      <c r="J14" s="228"/>
      <c r="K14" s="228"/>
      <c r="L14" s="227"/>
      <c r="M14" s="228"/>
    </row>
    <row r="15" spans="2:18" x14ac:dyDescent="0.2">
      <c r="B15" s="224" t="s">
        <v>30</v>
      </c>
      <c r="C15" s="241">
        <v>2909851</v>
      </c>
      <c r="D15" s="241"/>
      <c r="E15" s="242">
        <v>1.5095609175230378E-2</v>
      </c>
      <c r="F15" s="242"/>
      <c r="G15" s="228">
        <v>0</v>
      </c>
      <c r="I15" s="227">
        <f t="shared" ref="I15:I34" si="0">+$L$3*E15</f>
        <v>107428484.98849833</v>
      </c>
      <c r="J15" s="228"/>
      <c r="K15" s="228"/>
      <c r="L15" s="227"/>
      <c r="M15" s="228"/>
      <c r="O15" s="243"/>
      <c r="P15" s="243"/>
    </row>
    <row r="16" spans="2:18" x14ac:dyDescent="0.2">
      <c r="B16" s="244" t="s">
        <v>29</v>
      </c>
      <c r="C16" s="241"/>
      <c r="D16" s="241"/>
      <c r="E16" s="242"/>
      <c r="F16" s="242"/>
      <c r="G16" s="228"/>
      <c r="I16" s="227"/>
      <c r="J16" s="228"/>
      <c r="K16" s="228"/>
      <c r="L16" s="227"/>
      <c r="M16" s="228"/>
    </row>
    <row r="17" spans="2:18" x14ac:dyDescent="0.2">
      <c r="B17" s="224" t="s">
        <v>28</v>
      </c>
      <c r="C17" s="241">
        <v>1452778</v>
      </c>
      <c r="D17" s="241"/>
      <c r="E17" s="242">
        <v>7.5366638726081991E-3</v>
      </c>
      <c r="F17" s="242"/>
      <c r="G17" s="228">
        <v>0</v>
      </c>
      <c r="I17" s="227">
        <f t="shared" si="0"/>
        <v>53634959.166163713</v>
      </c>
      <c r="J17" s="228"/>
      <c r="K17" s="228"/>
      <c r="L17" s="227"/>
      <c r="M17" s="228"/>
      <c r="O17" s="243"/>
      <c r="P17" s="243"/>
    </row>
    <row r="18" spans="2:18" x14ac:dyDescent="0.2">
      <c r="B18" s="244" t="s">
        <v>27</v>
      </c>
      <c r="C18" s="241"/>
      <c r="D18" s="241"/>
      <c r="E18" s="242"/>
      <c r="F18" s="242"/>
      <c r="G18" s="228"/>
      <c r="I18" s="227"/>
      <c r="J18" s="228"/>
      <c r="K18" s="228"/>
      <c r="L18" s="227"/>
      <c r="M18" s="228"/>
    </row>
    <row r="19" spans="2:18" x14ac:dyDescent="0.2">
      <c r="B19" s="224" t="s">
        <v>26</v>
      </c>
      <c r="C19" s="241">
        <v>725847</v>
      </c>
      <c r="D19" s="241"/>
      <c r="E19" s="242">
        <v>3.7655201702813802E-3</v>
      </c>
      <c r="F19" s="242"/>
      <c r="G19" s="228">
        <v>0</v>
      </c>
      <c r="I19" s="227">
        <f t="shared" si="0"/>
        <v>26797469.541721053</v>
      </c>
      <c r="J19" s="228"/>
      <c r="K19" s="228"/>
      <c r="L19" s="227"/>
      <c r="M19" s="228"/>
      <c r="N19" s="224"/>
      <c r="O19" s="243"/>
      <c r="P19" s="243"/>
    </row>
    <row r="20" spans="2:18" x14ac:dyDescent="0.2">
      <c r="B20" s="244" t="s">
        <v>25</v>
      </c>
      <c r="C20" s="241"/>
      <c r="D20" s="241"/>
      <c r="E20" s="242"/>
      <c r="F20" s="242"/>
      <c r="G20" s="228"/>
      <c r="I20" s="227"/>
      <c r="J20" s="228"/>
      <c r="K20" s="228"/>
      <c r="L20" s="227"/>
      <c r="M20" s="228"/>
    </row>
    <row r="21" spans="2:18" x14ac:dyDescent="0.2">
      <c r="B21" s="224" t="s">
        <v>24</v>
      </c>
      <c r="C21" s="241">
        <v>1089841</v>
      </c>
      <c r="D21" s="241"/>
      <c r="E21" s="242">
        <v>5.6538337527049501E-3</v>
      </c>
      <c r="F21" s="242"/>
      <c r="G21" s="228">
        <v>0</v>
      </c>
      <c r="I21" s="227">
        <f t="shared" si="0"/>
        <v>40235725.990213938</v>
      </c>
      <c r="J21" s="228"/>
      <c r="K21" s="228"/>
      <c r="L21" s="227"/>
      <c r="M21" s="228"/>
      <c r="O21" s="243"/>
      <c r="P21" s="243"/>
    </row>
    <row r="22" spans="2:18" x14ac:dyDescent="0.2">
      <c r="B22" s="244" t="s">
        <v>23</v>
      </c>
      <c r="C22" s="241"/>
      <c r="D22" s="241"/>
      <c r="E22" s="242"/>
      <c r="F22" s="242"/>
      <c r="G22" s="228"/>
      <c r="I22" s="227"/>
      <c r="J22" s="228"/>
      <c r="K22" s="228"/>
      <c r="L22" s="227"/>
      <c r="M22" s="228"/>
    </row>
    <row r="23" spans="2:18" x14ac:dyDescent="0.2">
      <c r="B23" s="224" t="s">
        <v>22</v>
      </c>
      <c r="C23" s="241">
        <v>1290837</v>
      </c>
      <c r="D23" s="241"/>
      <c r="E23" s="242">
        <v>6.6965527997573954E-3</v>
      </c>
      <c r="F23" s="242"/>
      <c r="G23" s="228">
        <v>0</v>
      </c>
      <c r="I23" s="227">
        <f t="shared" si="0"/>
        <v>47656276.310057878</v>
      </c>
      <c r="J23" s="228"/>
      <c r="K23" s="228"/>
      <c r="L23" s="227"/>
      <c r="M23" s="228"/>
      <c r="O23" s="243"/>
      <c r="P23" s="243"/>
    </row>
    <row r="24" spans="2:18" x14ac:dyDescent="0.2">
      <c r="B24" s="244" t="s">
        <v>21</v>
      </c>
      <c r="C24" s="241"/>
      <c r="D24" s="241"/>
      <c r="E24" s="242"/>
      <c r="F24" s="242"/>
      <c r="G24" s="228"/>
      <c r="I24" s="227"/>
      <c r="J24" s="228"/>
      <c r="K24" s="228"/>
      <c r="L24" s="227"/>
      <c r="M24" s="228"/>
    </row>
    <row r="25" spans="2:18" x14ac:dyDescent="0.2">
      <c r="B25" s="224" t="s">
        <v>20</v>
      </c>
      <c r="C25" s="241">
        <v>1259771</v>
      </c>
      <c r="D25" s="241"/>
      <c r="E25" s="242">
        <v>6.5353898417098164E-3</v>
      </c>
      <c r="F25" s="242"/>
      <c r="G25" s="228">
        <v>0</v>
      </c>
      <c r="I25" s="227">
        <f t="shared" si="0"/>
        <v>46509353.902466327</v>
      </c>
      <c r="J25" s="228"/>
      <c r="K25" s="228"/>
      <c r="L25" s="227"/>
      <c r="M25" s="228"/>
      <c r="N25" s="224"/>
      <c r="O25" s="243"/>
      <c r="P25" s="243"/>
    </row>
    <row r="26" spans="2:18" x14ac:dyDescent="0.2">
      <c r="B26" s="244" t="s">
        <v>19</v>
      </c>
      <c r="C26" s="241"/>
      <c r="D26" s="241"/>
      <c r="E26" s="242"/>
      <c r="F26" s="242"/>
      <c r="G26" s="228"/>
      <c r="I26" s="227"/>
      <c r="J26" s="228"/>
      <c r="K26" s="228"/>
      <c r="L26" s="227"/>
      <c r="M26" s="228"/>
      <c r="R26" s="228"/>
    </row>
    <row r="27" spans="2:18" x14ac:dyDescent="0.2">
      <c r="B27" s="224" t="s">
        <v>18</v>
      </c>
      <c r="C27" s="241">
        <v>878472</v>
      </c>
      <c r="D27" s="241"/>
      <c r="E27" s="242">
        <v>4.5573020692066301E-3</v>
      </c>
      <c r="F27" s="242"/>
      <c r="G27" s="228">
        <v>0</v>
      </c>
      <c r="I27" s="227">
        <f t="shared" si="0"/>
        <v>32432215.967352316</v>
      </c>
      <c r="J27" s="228"/>
      <c r="K27" s="228"/>
      <c r="L27" s="227"/>
      <c r="M27" s="228"/>
      <c r="O27" s="243"/>
      <c r="P27" s="243"/>
      <c r="R27" s="228"/>
    </row>
    <row r="28" spans="2:18" x14ac:dyDescent="0.2">
      <c r="B28" s="244" t="s">
        <v>17</v>
      </c>
      <c r="C28" s="241"/>
      <c r="D28" s="241"/>
      <c r="E28" s="242"/>
      <c r="F28" s="242"/>
      <c r="G28" s="228"/>
      <c r="I28" s="227"/>
      <c r="J28" s="228"/>
      <c r="K28" s="228"/>
      <c r="L28" s="227"/>
      <c r="M28" s="228"/>
    </row>
    <row r="29" spans="2:18" x14ac:dyDescent="0.2">
      <c r="B29" s="224" t="s">
        <v>16</v>
      </c>
      <c r="C29" s="241">
        <v>3582533</v>
      </c>
      <c r="D29" s="241"/>
      <c r="E29" s="242">
        <v>1.8585322075036013E-2</v>
      </c>
      <c r="F29" s="242"/>
      <c r="G29" s="228">
        <v>0</v>
      </c>
      <c r="I29" s="227">
        <f t="shared" si="0"/>
        <v>132263161.45098148</v>
      </c>
      <c r="J29" s="228"/>
      <c r="K29" s="228"/>
      <c r="L29" s="227"/>
      <c r="M29" s="228"/>
      <c r="O29" s="243"/>
      <c r="P29" s="243"/>
    </row>
    <row r="30" spans="2:18" x14ac:dyDescent="0.2">
      <c r="B30" s="224" t="s">
        <v>15</v>
      </c>
      <c r="C30" s="241">
        <v>760765</v>
      </c>
      <c r="D30" s="241"/>
      <c r="E30" s="242">
        <v>3.9466663805789847E-3</v>
      </c>
      <c r="F30" s="242"/>
      <c r="G30" s="228">
        <v>0</v>
      </c>
      <c r="I30" s="227">
        <f t="shared" si="0"/>
        <v>28086603.534777187</v>
      </c>
      <c r="J30" s="228"/>
      <c r="K30" s="228"/>
      <c r="L30" s="227"/>
      <c r="M30" s="228"/>
      <c r="O30" s="243"/>
      <c r="P30" s="243"/>
    </row>
    <row r="31" spans="2:18" x14ac:dyDescent="0.2">
      <c r="B31" s="224" t="s">
        <v>14</v>
      </c>
      <c r="C31" s="241">
        <v>760765</v>
      </c>
      <c r="D31" s="241"/>
      <c r="E31" s="242">
        <v>3.9466663805789847E-3</v>
      </c>
      <c r="F31" s="242"/>
      <c r="G31" s="228">
        <v>0</v>
      </c>
      <c r="I31" s="227">
        <f t="shared" si="0"/>
        <v>28086603.534777187</v>
      </c>
      <c r="J31" s="228"/>
      <c r="K31" s="228"/>
      <c r="L31" s="227"/>
      <c r="M31" s="228"/>
      <c r="O31" s="243"/>
      <c r="P31" s="243"/>
    </row>
    <row r="32" spans="2:18" x14ac:dyDescent="0.2">
      <c r="B32" s="224" t="s">
        <v>13</v>
      </c>
      <c r="C32" s="241">
        <v>2335753</v>
      </c>
      <c r="D32" s="241"/>
      <c r="E32" s="242">
        <v>1.2117326425948231E-2</v>
      </c>
      <c r="F32" s="242"/>
      <c r="G32" s="228">
        <v>0</v>
      </c>
      <c r="I32" s="227">
        <f t="shared" si="0"/>
        <v>86233420.919950873</v>
      </c>
      <c r="J32" s="228"/>
      <c r="K32" s="228"/>
      <c r="L32" s="227"/>
      <c r="M32" s="228"/>
      <c r="O32" s="243"/>
      <c r="P32" s="243"/>
    </row>
    <row r="33" spans="2:17" x14ac:dyDescent="0.2">
      <c r="B33" s="224" t="s">
        <v>12</v>
      </c>
      <c r="C33" s="241">
        <v>760765</v>
      </c>
      <c r="D33" s="241"/>
      <c r="E33" s="242">
        <v>3.9466663805789847E-3</v>
      </c>
      <c r="F33" s="242"/>
      <c r="G33" s="228">
        <v>0</v>
      </c>
      <c r="I33" s="227">
        <f t="shared" si="0"/>
        <v>28086603.534777187</v>
      </c>
      <c r="J33" s="228"/>
      <c r="K33" s="228"/>
      <c r="L33" s="227"/>
      <c r="M33" s="228"/>
      <c r="O33" s="243"/>
      <c r="P33" s="243"/>
    </row>
    <row r="34" spans="2:17" x14ac:dyDescent="0.2">
      <c r="B34" s="224" t="s">
        <v>129</v>
      </c>
      <c r="C34" s="241">
        <v>2</v>
      </c>
      <c r="D34" s="241"/>
      <c r="E34" s="242">
        <v>1.037552037903685E-8</v>
      </c>
      <c r="F34" s="242"/>
      <c r="G34" s="228">
        <v>0</v>
      </c>
      <c r="I34" s="227">
        <f t="shared" si="0"/>
        <v>73.837790999263078</v>
      </c>
      <c r="J34" s="228"/>
      <c r="K34" s="228"/>
      <c r="L34" s="227"/>
      <c r="M34" s="228"/>
      <c r="O34" s="243"/>
      <c r="P34" s="243"/>
    </row>
    <row r="35" spans="2:17" hidden="1" x14ac:dyDescent="0.2">
      <c r="B35" s="244" t="s">
        <v>10</v>
      </c>
      <c r="C35" s="245"/>
      <c r="D35" s="245"/>
      <c r="E35" s="242" t="e">
        <f>+#REF!</f>
        <v>#REF!</v>
      </c>
      <c r="F35" s="242"/>
      <c r="G35" s="228">
        <v>0</v>
      </c>
      <c r="I35" s="246"/>
      <c r="J35" s="246"/>
      <c r="K35" s="246"/>
      <c r="L35" s="228"/>
      <c r="M35" s="246"/>
    </row>
    <row r="36" spans="2:17" hidden="1" x14ac:dyDescent="0.2">
      <c r="B36" s="244" t="s">
        <v>9</v>
      </c>
      <c r="C36" s="245"/>
      <c r="D36" s="245"/>
      <c r="E36" s="242"/>
      <c r="F36" s="242"/>
      <c r="G36" s="228"/>
      <c r="I36" s="246"/>
      <c r="J36" s="246"/>
      <c r="K36" s="246"/>
      <c r="L36" s="246"/>
      <c r="M36" s="246"/>
    </row>
    <row r="37" spans="2:17" hidden="1" x14ac:dyDescent="0.2">
      <c r="B37" s="244"/>
      <c r="C37" s="245"/>
      <c r="D37" s="245"/>
      <c r="E37" s="242"/>
      <c r="F37" s="242"/>
      <c r="G37" s="228"/>
      <c r="L37" s="246"/>
      <c r="M37" s="246"/>
    </row>
    <row r="38" spans="2:17" s="223" customFormat="1" x14ac:dyDescent="0.2">
      <c r="B38" s="223" t="s">
        <v>8</v>
      </c>
      <c r="C38" s="247">
        <f>SUM(C9:C34)</f>
        <v>192761416</v>
      </c>
      <c r="D38" s="247"/>
      <c r="E38" s="248">
        <f>SUM(E9:E34)</f>
        <v>1</v>
      </c>
      <c r="F38" s="249"/>
      <c r="G38" s="249">
        <f>SUM(G9:G34)</f>
        <v>0</v>
      </c>
      <c r="H38" s="250"/>
      <c r="I38" s="252">
        <f>SUM(I9:I34)</f>
        <v>7116538573.6650057</v>
      </c>
      <c r="J38" s="251"/>
      <c r="K38" s="251"/>
      <c r="L38" s="251"/>
      <c r="M38" s="252"/>
      <c r="N38" s="251"/>
      <c r="O38" s="252"/>
      <c r="P38" s="251"/>
      <c r="Q38" s="259"/>
    </row>
    <row r="39" spans="2:17" ht="15" x14ac:dyDescent="0.25">
      <c r="C39" s="241"/>
      <c r="D39" s="241"/>
      <c r="E39" s="253"/>
      <c r="F39" s="253"/>
      <c r="G39" s="228"/>
      <c r="L39" s="252"/>
      <c r="M39" s="163"/>
      <c r="Q39" s="260"/>
    </row>
    <row r="40" spans="2:17" ht="15" x14ac:dyDescent="0.25">
      <c r="B40" s="223"/>
      <c r="C40" s="245"/>
      <c r="D40" s="245"/>
      <c r="E40" s="228"/>
      <c r="F40" s="228"/>
      <c r="I40" s="228"/>
      <c r="J40" s="228"/>
      <c r="K40" s="228"/>
      <c r="L40" s="228"/>
      <c r="M40" s="164"/>
      <c r="Q40" s="260"/>
    </row>
    <row r="41" spans="2:17" x14ac:dyDescent="0.2">
      <c r="C41" s="225"/>
      <c r="D41" s="225"/>
      <c r="N41" s="224"/>
    </row>
    <row r="42" spans="2:17" x14ac:dyDescent="0.2">
      <c r="C42" s="225"/>
      <c r="D42" s="225"/>
      <c r="N42" s="224"/>
    </row>
    <row r="43" spans="2:17" x14ac:dyDescent="0.2">
      <c r="C43" s="225"/>
      <c r="D43" s="225"/>
      <c r="N43" s="224"/>
    </row>
    <row r="44" spans="2:17" x14ac:dyDescent="0.2">
      <c r="C44" s="225"/>
      <c r="D44" s="225"/>
      <c r="N44" s="224"/>
    </row>
    <row r="45" spans="2:17" x14ac:dyDescent="0.2">
      <c r="C45" s="225"/>
      <c r="D45" s="225"/>
      <c r="N45" s="224"/>
    </row>
    <row r="46" spans="2:17" x14ac:dyDescent="0.2">
      <c r="C46" s="225"/>
      <c r="D46" s="225"/>
      <c r="N46" s="224"/>
    </row>
  </sheetData>
  <printOptions horizontalCentered="1" verticalCentered="1" gridLinesSet="0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3:K40"/>
  <sheetViews>
    <sheetView showGridLines="0" topLeftCell="A9" zoomScale="85" zoomScaleNormal="85" workbookViewId="0">
      <selection activeCell="D12" sqref="D12"/>
    </sheetView>
  </sheetViews>
  <sheetFormatPr baseColWidth="10" defaultRowHeight="15" x14ac:dyDescent="0.25"/>
  <cols>
    <col min="2" max="2" width="39.85546875" bestFit="1" customWidth="1"/>
    <col min="3" max="3" width="5.140625" bestFit="1" customWidth="1"/>
    <col min="4" max="4" width="17.85546875" bestFit="1" customWidth="1"/>
    <col min="5" max="7" width="23.7109375" bestFit="1" customWidth="1"/>
    <col min="10" max="10" width="20.42578125" bestFit="1" customWidth="1"/>
    <col min="11" max="11" width="16.85546875" bestFit="1" customWidth="1"/>
  </cols>
  <sheetData>
    <row r="3" spans="2:10" ht="15.75" thickBot="1" x14ac:dyDescent="0.3"/>
    <row r="4" spans="2:10" ht="15.75" thickBot="1" x14ac:dyDescent="0.3">
      <c r="B4" s="135"/>
      <c r="C4" s="136"/>
      <c r="D4" s="160">
        <v>2021</v>
      </c>
      <c r="E4" s="137">
        <v>2020</v>
      </c>
      <c r="F4" s="137">
        <v>2019</v>
      </c>
      <c r="G4" s="138">
        <v>2018</v>
      </c>
    </row>
    <row r="5" spans="2:10" x14ac:dyDescent="0.25">
      <c r="B5" s="139" t="s">
        <v>101</v>
      </c>
      <c r="C5" s="140"/>
      <c r="D5" s="140"/>
      <c r="E5" s="116"/>
      <c r="F5" s="116"/>
      <c r="G5" s="117"/>
    </row>
    <row r="6" spans="2:10" x14ac:dyDescent="0.25">
      <c r="B6" s="118"/>
      <c r="C6" s="119"/>
      <c r="D6" s="119"/>
      <c r="E6" s="120"/>
      <c r="F6" s="120"/>
      <c r="G6" s="121"/>
    </row>
    <row r="7" spans="2:10" x14ac:dyDescent="0.25">
      <c r="B7" s="122" t="s">
        <v>100</v>
      </c>
      <c r="C7">
        <v>200</v>
      </c>
      <c r="E7" s="120"/>
      <c r="F7" s="120"/>
      <c r="G7" s="121"/>
    </row>
    <row r="8" spans="2:10" x14ac:dyDescent="0.25">
      <c r="B8" s="122" t="s">
        <v>95</v>
      </c>
      <c r="D8" s="124">
        <v>200000000</v>
      </c>
      <c r="E8" s="124">
        <v>200000000</v>
      </c>
      <c r="F8" s="124">
        <v>200000000</v>
      </c>
      <c r="G8" s="125">
        <v>200000000</v>
      </c>
      <c r="H8" s="127"/>
    </row>
    <row r="9" spans="2:10" ht="15.75" thickBot="1" x14ac:dyDescent="0.3">
      <c r="B9" s="122"/>
      <c r="E9" s="124"/>
      <c r="F9" s="124"/>
      <c r="G9" s="125"/>
      <c r="H9" s="127"/>
    </row>
    <row r="10" spans="2:10" ht="15.75" thickBot="1" x14ac:dyDescent="0.3">
      <c r="B10" s="141" t="s">
        <v>104</v>
      </c>
      <c r="C10" s="142"/>
      <c r="D10" s="161">
        <f>+D8*C7</f>
        <v>40000000000</v>
      </c>
      <c r="E10" s="145">
        <f>+E8*C7</f>
        <v>40000000000</v>
      </c>
      <c r="F10" s="145">
        <f>+E8*C7</f>
        <v>40000000000</v>
      </c>
      <c r="G10" s="146">
        <f>+E8*C7</f>
        <v>40000000000</v>
      </c>
      <c r="H10" s="127"/>
    </row>
    <row r="11" spans="2:10" ht="7.5" customHeight="1" thickBot="1" x14ac:dyDescent="0.3">
      <c r="B11" s="153"/>
      <c r="C11" s="154"/>
      <c r="D11" s="154"/>
      <c r="E11" s="155"/>
      <c r="F11" s="155"/>
      <c r="G11" s="156"/>
      <c r="H11" s="127"/>
    </row>
    <row r="12" spans="2:10" x14ac:dyDescent="0.25">
      <c r="B12" s="139" t="s">
        <v>102</v>
      </c>
      <c r="C12" s="115"/>
      <c r="D12" s="115"/>
      <c r="E12" s="143"/>
      <c r="F12" s="143"/>
      <c r="G12" s="144"/>
      <c r="H12" s="127"/>
    </row>
    <row r="13" spans="2:10" x14ac:dyDescent="0.25">
      <c r="B13" s="118"/>
      <c r="E13" s="127"/>
      <c r="F13" s="127"/>
      <c r="G13" s="128"/>
      <c r="H13" s="127"/>
    </row>
    <row r="14" spans="2:10" x14ac:dyDescent="0.25">
      <c r="B14" s="122" t="s">
        <v>100</v>
      </c>
      <c r="C14">
        <v>200</v>
      </c>
      <c r="E14" s="127"/>
      <c r="F14" s="127"/>
      <c r="G14" s="128"/>
      <c r="H14" s="127"/>
    </row>
    <row r="15" spans="2:10" x14ac:dyDescent="0.25">
      <c r="B15" s="122" t="s">
        <v>95</v>
      </c>
      <c r="D15" s="124" t="e">
        <f>+#REF!</f>
        <v>#REF!</v>
      </c>
      <c r="E15" s="127">
        <v>192761408</v>
      </c>
      <c r="F15" s="124">
        <v>192761407</v>
      </c>
      <c r="G15" s="125">
        <v>180790956</v>
      </c>
      <c r="H15" s="127"/>
      <c r="J15" s="2"/>
    </row>
    <row r="16" spans="2:10" ht="15.75" thickBot="1" x14ac:dyDescent="0.3">
      <c r="B16" s="126"/>
      <c r="G16" s="123"/>
      <c r="H16" s="127"/>
      <c r="J16" s="84"/>
    </row>
    <row r="17" spans="2:11" ht="15.75" thickBot="1" x14ac:dyDescent="0.3">
      <c r="B17" s="141" t="s">
        <v>105</v>
      </c>
      <c r="C17" s="142"/>
      <c r="D17" s="145" t="e">
        <f>+D15*$C$14</f>
        <v>#REF!</v>
      </c>
      <c r="E17" s="145">
        <f>+E15*$C$14</f>
        <v>38552281600</v>
      </c>
      <c r="F17" s="145">
        <f>+F15*C14</f>
        <v>38552281400</v>
      </c>
      <c r="G17" s="146">
        <f>+G15*C14</f>
        <v>36158191200</v>
      </c>
      <c r="H17" s="127"/>
      <c r="J17" s="84"/>
    </row>
    <row r="18" spans="2:11" ht="6.75" customHeight="1" thickBot="1" x14ac:dyDescent="0.3">
      <c r="B18" s="149"/>
      <c r="C18" s="150"/>
      <c r="D18" s="150"/>
      <c r="E18" s="151"/>
      <c r="F18" s="151"/>
      <c r="G18" s="152"/>
      <c r="H18" s="127"/>
      <c r="J18" s="84"/>
    </row>
    <row r="19" spans="2:11" x14ac:dyDescent="0.25">
      <c r="B19" s="118" t="s">
        <v>83</v>
      </c>
      <c r="E19" s="127"/>
      <c r="F19" s="127"/>
      <c r="G19" s="128"/>
      <c r="H19" s="127"/>
    </row>
    <row r="20" spans="2:11" x14ac:dyDescent="0.25">
      <c r="B20" s="118"/>
      <c r="E20" s="127"/>
      <c r="F20" s="127"/>
      <c r="G20" s="128"/>
      <c r="H20" s="127"/>
      <c r="J20" s="2"/>
      <c r="K20" s="2"/>
    </row>
    <row r="21" spans="2:11" x14ac:dyDescent="0.25">
      <c r="B21" s="122" t="s">
        <v>100</v>
      </c>
      <c r="C21">
        <v>200</v>
      </c>
      <c r="E21" s="127"/>
      <c r="F21" s="127"/>
      <c r="G21" s="128"/>
      <c r="H21" s="127"/>
      <c r="I21" s="2"/>
      <c r="J21" s="2"/>
    </row>
    <row r="22" spans="2:11" x14ac:dyDescent="0.25">
      <c r="B22" s="122" t="s">
        <v>95</v>
      </c>
      <c r="D22" s="124" t="e">
        <f>+PROYECTO!#REF!</f>
        <v>#REF!</v>
      </c>
      <c r="E22" s="124">
        <f>+E24/C21</f>
        <v>7238592</v>
      </c>
      <c r="F22" s="124">
        <f>+F24/C21</f>
        <v>7238593</v>
      </c>
      <c r="G22" s="125">
        <f>+G24/C21</f>
        <v>19209044</v>
      </c>
      <c r="H22" s="127"/>
      <c r="I22" s="2"/>
      <c r="J22" s="2"/>
    </row>
    <row r="23" spans="2:11" ht="15.75" thickBot="1" x14ac:dyDescent="0.3">
      <c r="B23" s="122"/>
      <c r="E23" s="124"/>
      <c r="F23" s="124"/>
      <c r="G23" s="125"/>
      <c r="H23" s="127"/>
      <c r="I23" s="2"/>
      <c r="J23" s="2"/>
    </row>
    <row r="24" spans="2:11" ht="15.75" thickBot="1" x14ac:dyDescent="0.3">
      <c r="B24" s="147" t="s">
        <v>83</v>
      </c>
      <c r="C24" s="148"/>
      <c r="D24" s="145" t="e">
        <f>+D10-D17</f>
        <v>#REF!</v>
      </c>
      <c r="E24" s="145">
        <f>+E10-E17</f>
        <v>1447718400</v>
      </c>
      <c r="F24" s="145">
        <f>+F10-F17</f>
        <v>1447718600</v>
      </c>
      <c r="G24" s="146">
        <f>+G10-G17</f>
        <v>3841808800</v>
      </c>
      <c r="H24" s="127"/>
      <c r="I24" s="2"/>
      <c r="J24" s="2"/>
    </row>
    <row r="25" spans="2:11" x14ac:dyDescent="0.25">
      <c r="B25" s="126"/>
      <c r="E25" s="127"/>
      <c r="F25" s="127"/>
      <c r="G25" s="128"/>
      <c r="H25" s="127"/>
      <c r="I25" s="2"/>
      <c r="J25" s="2"/>
    </row>
    <row r="26" spans="2:11" x14ac:dyDescent="0.25">
      <c r="B26" s="122"/>
      <c r="E26" s="127"/>
      <c r="F26" s="127"/>
      <c r="G26" s="128"/>
      <c r="H26" s="127"/>
      <c r="I26" s="2"/>
      <c r="J26" s="2"/>
    </row>
    <row r="27" spans="2:11" x14ac:dyDescent="0.25">
      <c r="B27" s="126" t="s">
        <v>112</v>
      </c>
      <c r="D27" s="124" t="e">
        <f>+D24</f>
        <v>#REF!</v>
      </c>
      <c r="E27" s="127"/>
      <c r="F27" s="127"/>
      <c r="G27" s="128"/>
      <c r="H27" s="127"/>
      <c r="I27" s="2"/>
      <c r="J27" s="2"/>
    </row>
    <row r="28" spans="2:11" x14ac:dyDescent="0.25">
      <c r="B28" s="126" t="s">
        <v>113</v>
      </c>
      <c r="D28" s="130">
        <v>0</v>
      </c>
      <c r="E28" s="127"/>
      <c r="F28" s="127"/>
      <c r="G28" s="128"/>
      <c r="J28" s="2"/>
      <c r="K28" s="2"/>
    </row>
    <row r="29" spans="2:11" x14ac:dyDescent="0.25">
      <c r="B29" s="126"/>
      <c r="G29" s="123"/>
      <c r="J29" s="2"/>
      <c r="K29" s="2"/>
    </row>
    <row r="30" spans="2:11" x14ac:dyDescent="0.25">
      <c r="B30" s="118" t="s">
        <v>103</v>
      </c>
      <c r="C30" s="119"/>
      <c r="D30" s="129" t="e">
        <f>+D27-D28</f>
        <v>#REF!</v>
      </c>
      <c r="E30" s="129"/>
      <c r="G30" s="123"/>
    </row>
    <row r="31" spans="2:11" x14ac:dyDescent="0.25">
      <c r="B31" s="126"/>
      <c r="G31" s="123"/>
    </row>
    <row r="32" spans="2:11" ht="6" customHeight="1" thickBot="1" x14ac:dyDescent="0.3">
      <c r="B32" s="131"/>
      <c r="C32" s="132"/>
      <c r="D32" s="132"/>
      <c r="E32" s="133"/>
      <c r="F32" s="133"/>
      <c r="G32" s="134"/>
    </row>
    <row r="33" spans="4:7" x14ac:dyDescent="0.25">
      <c r="E33" s="130"/>
      <c r="F33" s="130"/>
      <c r="G33" s="130"/>
    </row>
    <row r="34" spans="4:7" x14ac:dyDescent="0.25">
      <c r="E34" s="130"/>
      <c r="F34" s="130"/>
      <c r="G34" s="130"/>
    </row>
    <row r="35" spans="4:7" x14ac:dyDescent="0.25">
      <c r="D35" s="206"/>
      <c r="E35" s="130"/>
      <c r="F35" s="130"/>
      <c r="G35" s="130"/>
    </row>
    <row r="36" spans="4:7" x14ac:dyDescent="0.25">
      <c r="E36" s="130"/>
      <c r="F36" s="130"/>
      <c r="G36" s="130"/>
    </row>
    <row r="37" spans="4:7" x14ac:dyDescent="0.25">
      <c r="D37" s="207"/>
      <c r="E37" s="130"/>
      <c r="F37" s="130"/>
      <c r="G37" s="130"/>
    </row>
    <row r="38" spans="4:7" x14ac:dyDescent="0.25">
      <c r="E38" s="130"/>
      <c r="F38" s="130"/>
      <c r="G38" s="130"/>
    </row>
    <row r="40" spans="4:7" x14ac:dyDescent="0.25">
      <c r="F40" s="84"/>
    </row>
  </sheetData>
  <printOptions horizontalCentered="1" verticalCentered="1"/>
  <pageMargins left="0" right="0" top="0" bottom="0" header="0" footer="0"/>
  <pageSetup scale="58" orientation="portrait" horizontalDpi="1200" verticalDpi="1200" r:id="rId1"/>
  <colBreaks count="1" manualBreakCount="1">
    <brk id="10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V99"/>
  <sheetViews>
    <sheetView showGridLines="0" topLeftCell="J1" zoomScaleNormal="100" workbookViewId="0">
      <selection activeCell="S13" sqref="S13"/>
    </sheetView>
  </sheetViews>
  <sheetFormatPr baseColWidth="10" defaultRowHeight="15" x14ac:dyDescent="0.25"/>
  <cols>
    <col min="1" max="1" width="5.28515625" style="1" customWidth="1"/>
    <col min="2" max="2" width="57.5703125" style="1" customWidth="1"/>
    <col min="3" max="3" width="23.28515625" style="1" bestFit="1" customWidth="1"/>
    <col min="4" max="4" width="20.42578125" style="1" customWidth="1"/>
    <col min="5" max="5" width="17.5703125" style="1" bestFit="1" customWidth="1"/>
    <col min="6" max="6" width="23.140625" style="3" bestFit="1" customWidth="1"/>
    <col min="7" max="7" width="14.7109375" style="2" bestFit="1" customWidth="1"/>
    <col min="8" max="8" width="17" style="1" bestFit="1" customWidth="1"/>
    <col min="9" max="9" width="18" style="64" bestFit="1" customWidth="1"/>
    <col min="10" max="10" width="16.5703125" style="9" bestFit="1" customWidth="1"/>
    <col min="11" max="11" width="18.5703125" style="61" bestFit="1" customWidth="1"/>
    <col min="12" max="12" width="14.85546875" style="9" bestFit="1" customWidth="1"/>
    <col min="13" max="13" width="17.85546875" style="9" bestFit="1" customWidth="1"/>
    <col min="14" max="14" width="19.28515625" style="9" bestFit="1" customWidth="1"/>
    <col min="15" max="15" width="16.5703125" style="9" bestFit="1" customWidth="1"/>
    <col min="16" max="16" width="18.5703125" style="9" bestFit="1" customWidth="1"/>
    <col min="17" max="17" width="18.5703125" bestFit="1" customWidth="1"/>
    <col min="18" max="18" width="12.42578125" style="1" bestFit="1" customWidth="1"/>
    <col min="19" max="20" width="18" style="1" bestFit="1" customWidth="1"/>
    <col min="21" max="21" width="18.28515625" style="1" bestFit="1" customWidth="1"/>
    <col min="22" max="22" width="17.5703125" style="1" bestFit="1" customWidth="1"/>
    <col min="23" max="16384" width="11.42578125" style="1"/>
  </cols>
  <sheetData>
    <row r="1" spans="2:21" x14ac:dyDescent="0.25">
      <c r="B1" s="6"/>
    </row>
    <row r="2" spans="2:21" x14ac:dyDescent="0.25">
      <c r="B2" s="26" t="s">
        <v>5</v>
      </c>
    </row>
    <row r="3" spans="2:21" x14ac:dyDescent="0.25">
      <c r="B3" s="26" t="s">
        <v>77</v>
      </c>
      <c r="M3" s="7"/>
    </row>
    <row r="4" spans="2:21" x14ac:dyDescent="0.25">
      <c r="B4" s="26"/>
      <c r="D4" s="42"/>
    </row>
    <row r="5" spans="2:21" x14ac:dyDescent="0.25">
      <c r="B5" s="6"/>
      <c r="G5" s="286" t="s">
        <v>78</v>
      </c>
      <c r="H5" s="286"/>
      <c r="I5" s="286"/>
      <c r="J5" s="286"/>
      <c r="K5" s="286"/>
      <c r="L5" s="286"/>
      <c r="M5" s="286"/>
      <c r="N5" s="286"/>
      <c r="O5" s="286"/>
      <c r="P5" s="22"/>
    </row>
    <row r="6" spans="2:21" x14ac:dyDescent="0.25">
      <c r="B6" s="6"/>
      <c r="C6" s="35"/>
      <c r="D6" s="35"/>
      <c r="E6" s="35"/>
      <c r="F6" s="62"/>
      <c r="G6" s="25"/>
      <c r="H6" s="24"/>
      <c r="I6" s="65"/>
      <c r="J6" s="24"/>
      <c r="K6" s="62"/>
      <c r="L6" s="24"/>
      <c r="M6" s="24"/>
      <c r="N6" s="24"/>
      <c r="O6" s="24"/>
      <c r="P6" s="24"/>
      <c r="Q6" s="41"/>
      <c r="S6" s="49"/>
      <c r="T6" s="49"/>
      <c r="U6" s="49"/>
    </row>
    <row r="7" spans="2:21" ht="18.75" x14ac:dyDescent="0.25">
      <c r="C7" s="22" t="s">
        <v>50</v>
      </c>
      <c r="D7" s="22" t="s">
        <v>49</v>
      </c>
      <c r="E7" s="22" t="s">
        <v>51</v>
      </c>
      <c r="F7" s="63" t="s">
        <v>48</v>
      </c>
      <c r="G7" s="29" t="s">
        <v>47</v>
      </c>
      <c r="H7" s="22" t="s">
        <v>46</v>
      </c>
      <c r="I7" s="66" t="s">
        <v>39</v>
      </c>
      <c r="J7" s="22"/>
      <c r="K7" s="63"/>
      <c r="L7" s="22" t="s">
        <v>45</v>
      </c>
      <c r="M7" s="22"/>
      <c r="N7" s="22"/>
      <c r="O7" s="22" t="s">
        <v>53</v>
      </c>
      <c r="P7" s="22" t="s">
        <v>53</v>
      </c>
      <c r="S7" s="51">
        <v>1</v>
      </c>
      <c r="T7" s="51"/>
      <c r="U7" s="51"/>
    </row>
    <row r="8" spans="2:21" ht="12.75" x14ac:dyDescent="0.2">
      <c r="B8" s="6" t="s">
        <v>44</v>
      </c>
      <c r="C8" s="22" t="s">
        <v>39</v>
      </c>
      <c r="D8" s="22" t="s">
        <v>38</v>
      </c>
      <c r="E8" s="22" t="s">
        <v>52</v>
      </c>
      <c r="F8" s="63" t="s">
        <v>43</v>
      </c>
      <c r="G8" s="29" t="s">
        <v>42</v>
      </c>
      <c r="H8" s="22" t="s">
        <v>41</v>
      </c>
      <c r="I8" s="66" t="s">
        <v>40</v>
      </c>
      <c r="J8" s="22" t="s">
        <v>48</v>
      </c>
      <c r="K8" s="63" t="s">
        <v>53</v>
      </c>
      <c r="L8" s="23" t="s">
        <v>48</v>
      </c>
      <c r="M8" s="22" t="s">
        <v>57</v>
      </c>
      <c r="N8" s="22" t="s">
        <v>58</v>
      </c>
      <c r="O8" s="22" t="s">
        <v>74</v>
      </c>
      <c r="P8" s="22" t="s">
        <v>63</v>
      </c>
      <c r="Q8" s="22" t="s">
        <v>45</v>
      </c>
      <c r="S8" s="50" t="s">
        <v>65</v>
      </c>
      <c r="T8" s="22"/>
      <c r="U8" s="22"/>
    </row>
    <row r="9" spans="2:21" ht="12.75" x14ac:dyDescent="0.2">
      <c r="B9" s="22"/>
      <c r="C9" s="23">
        <v>43435</v>
      </c>
      <c r="D9" s="23">
        <v>43435</v>
      </c>
      <c r="E9" s="31">
        <f>+C63/C41</f>
        <v>309.85362175583606</v>
      </c>
      <c r="F9" s="30">
        <v>2018</v>
      </c>
      <c r="G9" s="30">
        <v>2018</v>
      </c>
      <c r="H9" s="31">
        <v>200</v>
      </c>
      <c r="I9" s="66" t="s">
        <v>37</v>
      </c>
      <c r="J9" s="23" t="s">
        <v>54</v>
      </c>
      <c r="K9" s="63" t="s">
        <v>56</v>
      </c>
      <c r="L9" s="22">
        <v>2018</v>
      </c>
      <c r="M9" s="23" t="s">
        <v>73</v>
      </c>
      <c r="N9" s="23" t="s">
        <v>59</v>
      </c>
      <c r="O9" s="31">
        <v>200</v>
      </c>
      <c r="P9" s="31" t="s">
        <v>55</v>
      </c>
      <c r="Q9" s="22" t="s">
        <v>53</v>
      </c>
      <c r="S9" s="22" t="s">
        <v>53</v>
      </c>
      <c r="T9" s="22"/>
      <c r="U9" s="22"/>
    </row>
    <row r="10" spans="2:21" x14ac:dyDescent="0.25">
      <c r="D10" s="22"/>
      <c r="F10" s="63"/>
      <c r="G10" s="29"/>
      <c r="H10" s="22"/>
      <c r="I10" s="66"/>
      <c r="J10" s="22"/>
      <c r="K10" s="63"/>
      <c r="M10" s="22"/>
      <c r="N10" s="22"/>
      <c r="O10" s="22"/>
      <c r="P10" s="22"/>
    </row>
    <row r="11" spans="2:21" x14ac:dyDescent="0.25">
      <c r="C11" s="3"/>
      <c r="D11" s="21"/>
      <c r="G11" s="4"/>
      <c r="I11" s="67"/>
      <c r="J11" s="1"/>
      <c r="K11" s="3"/>
      <c r="L11" s="1"/>
      <c r="M11" s="1"/>
      <c r="N11" s="1"/>
      <c r="O11" s="1"/>
      <c r="P11" s="1"/>
    </row>
    <row r="12" spans="2:21" ht="12.75" x14ac:dyDescent="0.2">
      <c r="B12" s="1" t="s">
        <v>36</v>
      </c>
      <c r="C12" s="4">
        <v>161482580</v>
      </c>
      <c r="D12" s="53">
        <f>+C12/$C$41</f>
        <v>0.89320054262006332</v>
      </c>
      <c r="E12" s="14">
        <f>+$E$9*C12</f>
        <v>50035962263.47654</v>
      </c>
      <c r="F12" s="4">
        <f>+D12*$C$45</f>
        <v>31782480.577870961</v>
      </c>
      <c r="G12" s="4">
        <f>+F12-ROUNDDOWN(F12,0)</f>
        <v>0.57787096127867699</v>
      </c>
      <c r="H12" s="4">
        <f>+G12*$H$9</f>
        <v>115.5741922557354</v>
      </c>
      <c r="I12" s="58">
        <f>+F12-G12</f>
        <v>31782480</v>
      </c>
      <c r="J12" s="4">
        <f>+$C$49*D12</f>
        <v>0</v>
      </c>
      <c r="K12" s="4" t="e">
        <f>+$C$67*D12</f>
        <v>#REF!</v>
      </c>
      <c r="L12" s="4">
        <f>+C12+J12</f>
        <v>161482580</v>
      </c>
      <c r="M12" s="36">
        <f>+L12/$L$41</f>
        <v>0.89320054262006332</v>
      </c>
      <c r="N12" s="36">
        <f>+M12-D12</f>
        <v>0</v>
      </c>
      <c r="O12" s="32">
        <f>+J12*$O$9</f>
        <v>0</v>
      </c>
      <c r="P12" s="32" t="e">
        <f>+$C$67*D12</f>
        <v>#REF!</v>
      </c>
      <c r="Q12" s="45" t="e">
        <f>+O12+P12</f>
        <v>#REF!</v>
      </c>
      <c r="S12" s="48" t="e">
        <f>+Q12*$S$7</f>
        <v>#REF!</v>
      </c>
      <c r="T12" s="48"/>
      <c r="U12" s="48"/>
    </row>
    <row r="13" spans="2:21" ht="12.75" x14ac:dyDescent="0.2">
      <c r="B13" s="18" t="s">
        <v>35</v>
      </c>
      <c r="C13" s="4"/>
      <c r="D13" s="53"/>
      <c r="E13" s="14"/>
      <c r="F13" s="4">
        <f t="shared" ref="F13" si="0">+C46*D13</f>
        <v>0</v>
      </c>
      <c r="G13" s="4" t="s">
        <v>0</v>
      </c>
      <c r="H13" s="4"/>
      <c r="I13" s="58" t="s">
        <v>0</v>
      </c>
      <c r="J13" s="4" t="s">
        <v>0</v>
      </c>
      <c r="K13" s="4" t="s">
        <v>0</v>
      </c>
      <c r="L13" s="4"/>
      <c r="M13" s="36"/>
      <c r="N13" s="36"/>
      <c r="O13" s="32"/>
      <c r="P13" s="32"/>
      <c r="Q13" s="45"/>
    </row>
    <row r="14" spans="2:21" ht="12.75" x14ac:dyDescent="0.2">
      <c r="B14" s="1" t="s">
        <v>34</v>
      </c>
      <c r="C14" s="4">
        <v>1898898</v>
      </c>
      <c r="D14" s="53">
        <f>+C14/$C$41</f>
        <v>1.0503279821143265E-2</v>
      </c>
      <c r="E14" s="14">
        <f>+$E$9*C14</f>
        <v>588380422.64491355</v>
      </c>
      <c r="F14" s="4">
        <f>+D14*$C$45</f>
        <v>373734.97998581652</v>
      </c>
      <c r="G14" s="4">
        <f>+F14-ROUNDDOWN(F14,0)</f>
        <v>0.97998581652063876</v>
      </c>
      <c r="H14" s="4">
        <f>+G14*$H$9</f>
        <v>195.99716330412775</v>
      </c>
      <c r="I14" s="58">
        <f>+F14-G14</f>
        <v>373734</v>
      </c>
      <c r="J14" s="4">
        <f>+$C$49*D14</f>
        <v>0</v>
      </c>
      <c r="K14" s="4" t="e">
        <f>+$C$67*D14</f>
        <v>#REF!</v>
      </c>
      <c r="L14" s="4">
        <f>+J14+C14</f>
        <v>1898898</v>
      </c>
      <c r="M14" s="36">
        <f t="shared" ref="M14:M41" si="1">+L14/$L$41</f>
        <v>1.0503279821143265E-2</v>
      </c>
      <c r="N14" s="36">
        <f t="shared" ref="N14:N37" si="2">+M14-D14</f>
        <v>0</v>
      </c>
      <c r="O14" s="32">
        <f>+J14*$O$9</f>
        <v>0</v>
      </c>
      <c r="P14" s="32" t="e">
        <f>+$C$67*D14</f>
        <v>#REF!</v>
      </c>
      <c r="Q14" s="45" t="e">
        <f>+O14+P14</f>
        <v>#REF!</v>
      </c>
      <c r="S14" s="48" t="e">
        <f>+Q14*$S$7</f>
        <v>#REF!</v>
      </c>
      <c r="T14" s="48"/>
      <c r="U14" s="48"/>
    </row>
    <row r="15" spans="2:21" ht="12.75" x14ac:dyDescent="0.2">
      <c r="B15" s="18" t="s">
        <v>33</v>
      </c>
      <c r="C15" s="4"/>
      <c r="D15" s="53"/>
      <c r="E15" s="14"/>
      <c r="F15" s="4">
        <f t="shared" ref="F15" si="3">+C46*D15</f>
        <v>0</v>
      </c>
      <c r="G15" s="4"/>
      <c r="H15" s="4"/>
      <c r="I15" s="58" t="s">
        <v>0</v>
      </c>
      <c r="J15" s="4" t="s">
        <v>0</v>
      </c>
      <c r="K15" s="4" t="s">
        <v>0</v>
      </c>
      <c r="L15" s="4"/>
      <c r="M15" s="36"/>
      <c r="N15" s="36"/>
      <c r="O15" s="32"/>
      <c r="P15" s="32"/>
      <c r="Q15" s="45"/>
    </row>
    <row r="16" spans="2:21" ht="12.75" x14ac:dyDescent="0.2">
      <c r="B16" s="1" t="s">
        <v>32</v>
      </c>
      <c r="C16" s="32">
        <v>479581</v>
      </c>
      <c r="D16" s="54">
        <f>+C16/$C$41</f>
        <v>2.6526824715723059E-3</v>
      </c>
      <c r="E16" s="14">
        <f>+$E$9*C16</f>
        <v>148599909.7752856</v>
      </c>
      <c r="F16" s="4">
        <f>+D16*$C$45</f>
        <v>94389.585663146674</v>
      </c>
      <c r="G16" s="4">
        <f>+F16-ROUNDDOWN(F16,0)</f>
        <v>0.58566314667405095</v>
      </c>
      <c r="H16" s="32">
        <f>+G16*$H$9</f>
        <v>117.13262933481019</v>
      </c>
      <c r="I16" s="58">
        <f>+F16-G16</f>
        <v>94389</v>
      </c>
      <c r="J16" s="4">
        <f>+$C$49*D16</f>
        <v>0</v>
      </c>
      <c r="K16" s="4" t="e">
        <f>+$C$67*D16</f>
        <v>#REF!</v>
      </c>
      <c r="L16" s="32">
        <f>+J16+C16</f>
        <v>479581</v>
      </c>
      <c r="M16" s="39">
        <f t="shared" si="1"/>
        <v>2.6526824715723059E-3</v>
      </c>
      <c r="N16" s="39">
        <f t="shared" si="2"/>
        <v>0</v>
      </c>
      <c r="O16" s="32">
        <f>+J16*$O$9</f>
        <v>0</v>
      </c>
      <c r="P16" s="32" t="e">
        <f>+$C$67*D16</f>
        <v>#REF!</v>
      </c>
      <c r="Q16" s="45" t="e">
        <f>+O16+P16</f>
        <v>#REF!</v>
      </c>
      <c r="S16" s="48" t="e">
        <f>+Q16*$S$7</f>
        <v>#REF!</v>
      </c>
      <c r="T16" s="48"/>
      <c r="U16" s="48"/>
    </row>
    <row r="17" spans="2:22" ht="12.75" x14ac:dyDescent="0.2">
      <c r="B17" s="18" t="s">
        <v>31</v>
      </c>
      <c r="C17" s="32"/>
      <c r="D17" s="54"/>
      <c r="E17" s="14"/>
      <c r="F17" s="4">
        <v>0</v>
      </c>
      <c r="G17" s="32">
        <v>0</v>
      </c>
      <c r="H17" s="32" t="s">
        <v>0</v>
      </c>
      <c r="I17" s="59" t="s">
        <v>0</v>
      </c>
      <c r="J17" s="4" t="s">
        <v>0</v>
      </c>
      <c r="K17" s="4" t="s">
        <v>0</v>
      </c>
      <c r="L17" s="40"/>
      <c r="M17" s="39"/>
      <c r="N17" s="39"/>
      <c r="O17" s="32"/>
      <c r="P17" s="32"/>
      <c r="Q17" s="45"/>
    </row>
    <row r="18" spans="2:22" ht="12.75" x14ac:dyDescent="0.2">
      <c r="B18" s="1" t="s">
        <v>30</v>
      </c>
      <c r="C18" s="32">
        <v>2729150.0000000005</v>
      </c>
      <c r="D18" s="54">
        <f>+C18/$C$41</f>
        <v>1.509561130922943E-2</v>
      </c>
      <c r="E18" s="14">
        <f>+$E$9*C18</f>
        <v>845637011.81494009</v>
      </c>
      <c r="F18" s="4">
        <f>+D18*$C$45</f>
        <v>537142.50087592448</v>
      </c>
      <c r="G18" s="4">
        <f>+F18-ROUNDDOWN(F18,0)</f>
        <v>0.50087592448107898</v>
      </c>
      <c r="H18" s="32">
        <f>+G18*$H$9</f>
        <v>100.1751848962158</v>
      </c>
      <c r="I18" s="58">
        <f>+F18-G18</f>
        <v>537142</v>
      </c>
      <c r="J18" s="4">
        <f>+$C$49*D18</f>
        <v>0</v>
      </c>
      <c r="K18" s="4" t="e">
        <f>+$C$67*D18</f>
        <v>#REF!</v>
      </c>
      <c r="L18" s="32">
        <f>+J18+C18</f>
        <v>2729150.0000000005</v>
      </c>
      <c r="M18" s="39">
        <f t="shared" si="1"/>
        <v>1.509561130922943E-2</v>
      </c>
      <c r="N18" s="39">
        <f t="shared" si="2"/>
        <v>0</v>
      </c>
      <c r="O18" s="32">
        <f>+J18*$O$9</f>
        <v>0</v>
      </c>
      <c r="P18" s="32" t="e">
        <f>+$C$67*D18</f>
        <v>#REF!</v>
      </c>
      <c r="Q18" s="45" t="e">
        <f>+O18+P18</f>
        <v>#REF!</v>
      </c>
      <c r="R18" s="21"/>
      <c r="S18" s="48" t="e">
        <f>+Q18*$S$7</f>
        <v>#REF!</v>
      </c>
      <c r="T18" s="48"/>
      <c r="U18" s="48"/>
    </row>
    <row r="19" spans="2:22" ht="12.75" x14ac:dyDescent="0.2">
      <c r="B19" s="18" t="s">
        <v>29</v>
      </c>
      <c r="C19" s="32"/>
      <c r="D19" s="54" t="s">
        <v>0</v>
      </c>
      <c r="E19" s="14"/>
      <c r="F19" s="4"/>
      <c r="G19" s="32"/>
      <c r="H19" s="32" t="s">
        <v>0</v>
      </c>
      <c r="I19" s="59" t="s">
        <v>0</v>
      </c>
      <c r="J19" s="4" t="s">
        <v>0</v>
      </c>
      <c r="K19" s="4" t="s">
        <v>0</v>
      </c>
      <c r="L19" s="32"/>
      <c r="M19" s="39"/>
      <c r="N19" s="39"/>
      <c r="O19" s="32"/>
      <c r="P19" s="32"/>
      <c r="Q19" s="45"/>
    </row>
    <row r="20" spans="2:22" ht="12.75" x14ac:dyDescent="0.2">
      <c r="B20" s="1" t="s">
        <v>28</v>
      </c>
      <c r="C20" s="32">
        <v>1362561</v>
      </c>
      <c r="D20" s="54">
        <f>+C20/$C$41</f>
        <v>7.5366657168403932E-3</v>
      </c>
      <c r="E20" s="14">
        <f>+$E$9*C20</f>
        <v>422194460.71325374</v>
      </c>
      <c r="F20" s="4">
        <f>+D20*$C$45</f>
        <v>268174.86145356629</v>
      </c>
      <c r="G20" s="4">
        <f>+F20-ROUNDDOWN(F20,0)</f>
        <v>0.86145356629276648</v>
      </c>
      <c r="H20" s="32">
        <f>+G20*$H$9</f>
        <v>172.2907132585533</v>
      </c>
      <c r="I20" s="58">
        <f>+F20-G20</f>
        <v>268174</v>
      </c>
      <c r="J20" s="4">
        <f>+$C$49*D20</f>
        <v>0</v>
      </c>
      <c r="K20" s="4" t="e">
        <f>+$C$67*D20</f>
        <v>#REF!</v>
      </c>
      <c r="L20" s="32">
        <f>+J20+C20</f>
        <v>1362561</v>
      </c>
      <c r="M20" s="39">
        <f t="shared" si="1"/>
        <v>7.5366657168403932E-3</v>
      </c>
      <c r="N20" s="39">
        <f t="shared" si="2"/>
        <v>0</v>
      </c>
      <c r="O20" s="32">
        <f>+J20*$O$9</f>
        <v>0</v>
      </c>
      <c r="P20" s="32" t="e">
        <f>+$C$67*D20</f>
        <v>#REF!</v>
      </c>
      <c r="Q20" s="45" t="e">
        <f>+O20+P20</f>
        <v>#REF!</v>
      </c>
      <c r="S20" s="48" t="e">
        <f>+Q20*$S$7</f>
        <v>#REF!</v>
      </c>
      <c r="T20" s="48"/>
      <c r="U20" s="48"/>
    </row>
    <row r="21" spans="2:22" ht="12.75" x14ac:dyDescent="0.2">
      <c r="B21" s="18" t="s">
        <v>27</v>
      </c>
      <c r="C21" s="32"/>
      <c r="D21" s="54"/>
      <c r="E21" s="14"/>
      <c r="F21" s="4"/>
      <c r="G21" s="32"/>
      <c r="H21" s="32" t="s">
        <v>0</v>
      </c>
      <c r="I21" s="59" t="s">
        <v>0</v>
      </c>
      <c r="J21" s="4" t="s">
        <v>0</v>
      </c>
      <c r="K21" s="4" t="s">
        <v>0</v>
      </c>
      <c r="L21" s="32"/>
      <c r="M21" s="39"/>
      <c r="N21" s="39"/>
      <c r="O21" s="32"/>
      <c r="P21" s="32"/>
      <c r="Q21" s="45"/>
    </row>
    <row r="22" spans="2:22" ht="12.75" x14ac:dyDescent="0.2">
      <c r="B22" s="1" t="s">
        <v>26</v>
      </c>
      <c r="C22" s="32">
        <v>680771.5</v>
      </c>
      <c r="D22" s="54">
        <f>+C22/$C$41</f>
        <v>3.7655174521008671E-3</v>
      </c>
      <c r="E22" s="14">
        <f>+$E$9*C22</f>
        <v>210939514.86315316</v>
      </c>
      <c r="F22" s="4">
        <f>+D22*$C$45</f>
        <v>133987.25098842292</v>
      </c>
      <c r="G22" s="4">
        <f>+F22-ROUNDDOWN(F22,0)</f>
        <v>0.25098842292209156</v>
      </c>
      <c r="H22" s="32">
        <f>+G22*$H$9</f>
        <v>50.197684584418312</v>
      </c>
      <c r="I22" s="58">
        <f>+F22-G22</f>
        <v>133987</v>
      </c>
      <c r="J22" s="4">
        <f>+$C$49*D22</f>
        <v>0</v>
      </c>
      <c r="K22" s="4" t="e">
        <f>+$C$67*D22</f>
        <v>#REF!</v>
      </c>
      <c r="L22" s="32">
        <f>+J22+C22</f>
        <v>680771.5</v>
      </c>
      <c r="M22" s="39">
        <f t="shared" si="1"/>
        <v>3.7655174521008671E-3</v>
      </c>
      <c r="N22" s="39">
        <f t="shared" si="2"/>
        <v>0</v>
      </c>
      <c r="O22" s="32">
        <f>+J22*$O$9</f>
        <v>0</v>
      </c>
      <c r="P22" s="32" t="e">
        <f>+$C$67*D22</f>
        <v>#REF!</v>
      </c>
      <c r="Q22" s="45" t="e">
        <f>+O22+P22</f>
        <v>#REF!</v>
      </c>
      <c r="S22" s="48" t="e">
        <f>+Q22*$S$7</f>
        <v>#REF!</v>
      </c>
      <c r="T22" s="48"/>
      <c r="U22" s="48"/>
    </row>
    <row r="23" spans="2:22" ht="12.75" x14ac:dyDescent="0.2">
      <c r="B23" s="18" t="s">
        <v>25</v>
      </c>
      <c r="C23" s="32"/>
      <c r="D23" s="54" t="s">
        <v>0</v>
      </c>
      <c r="E23" s="14"/>
      <c r="F23" s="4"/>
      <c r="G23" s="32"/>
      <c r="H23" s="32" t="s">
        <v>0</v>
      </c>
      <c r="I23" s="59" t="s">
        <v>0</v>
      </c>
      <c r="J23" s="4" t="s">
        <v>0</v>
      </c>
      <c r="K23" s="4" t="s">
        <v>0</v>
      </c>
      <c r="L23" s="32"/>
      <c r="M23" s="39"/>
      <c r="N23" s="39"/>
      <c r="O23" s="32"/>
      <c r="P23" s="32"/>
      <c r="Q23" s="45"/>
    </row>
    <row r="24" spans="2:22" ht="12.75" x14ac:dyDescent="0.2">
      <c r="B24" s="1" t="s">
        <v>24</v>
      </c>
      <c r="C24" s="32">
        <v>1022162</v>
      </c>
      <c r="D24" s="54">
        <f>+C24/$C$41</f>
        <v>5.6538337017256546E-3</v>
      </c>
      <c r="E24" s="14">
        <f>+$E$9*C24</f>
        <v>316720597.7211889</v>
      </c>
      <c r="F24" s="4">
        <f>+D24*$C$45</f>
        <v>201178.62813708908</v>
      </c>
      <c r="G24" s="4">
        <f>+F24-ROUNDDOWN(F24,0)</f>
        <v>0.62813708907924592</v>
      </c>
      <c r="H24" s="32">
        <f>+G24*$H$9</f>
        <v>125.62741781584918</v>
      </c>
      <c r="I24" s="58">
        <f>+F24-G24</f>
        <v>201178</v>
      </c>
      <c r="J24" s="4">
        <f>+$C$49*D24</f>
        <v>0</v>
      </c>
      <c r="K24" s="4" t="e">
        <f>+$C$67*D24</f>
        <v>#REF!</v>
      </c>
      <c r="L24" s="32">
        <f>+J24+C24</f>
        <v>1022162</v>
      </c>
      <c r="M24" s="39">
        <f t="shared" si="1"/>
        <v>5.6538337017256546E-3</v>
      </c>
      <c r="N24" s="39">
        <f t="shared" si="2"/>
        <v>0</v>
      </c>
      <c r="O24" s="32">
        <f>+J24*$O$9</f>
        <v>0</v>
      </c>
      <c r="P24" s="32" t="e">
        <f>+$C$67*D24</f>
        <v>#REF!</v>
      </c>
      <c r="Q24" s="45" t="e">
        <f>+O24+P24</f>
        <v>#REF!</v>
      </c>
      <c r="S24" s="48" t="e">
        <f>+Q24*$S$7</f>
        <v>#REF!</v>
      </c>
      <c r="T24" s="48"/>
      <c r="U24" s="48"/>
    </row>
    <row r="25" spans="2:22" ht="12.75" x14ac:dyDescent="0.2">
      <c r="B25" s="18" t="s">
        <v>23</v>
      </c>
      <c r="C25" s="32"/>
      <c r="D25" s="54"/>
      <c r="E25" s="14"/>
      <c r="F25" s="4"/>
      <c r="G25" s="32"/>
      <c r="H25" s="32"/>
      <c r="I25" s="59" t="s">
        <v>0</v>
      </c>
      <c r="J25" s="4" t="s">
        <v>0</v>
      </c>
      <c r="K25" s="4" t="s">
        <v>0</v>
      </c>
      <c r="L25" s="32"/>
      <c r="M25" s="39"/>
      <c r="N25" s="39"/>
      <c r="O25" s="32"/>
      <c r="P25" s="32"/>
      <c r="Q25" s="45"/>
    </row>
    <row r="26" spans="2:22" ht="12.75" x14ac:dyDescent="0.2">
      <c r="B26" s="1" t="s">
        <v>22</v>
      </c>
      <c r="C26" s="32">
        <v>1210675.9999999998</v>
      </c>
      <c r="D26" s="54">
        <f>+C26/$C$41</f>
        <v>6.6965517899025863E-3</v>
      </c>
      <c r="E26" s="14">
        <f>+$E$9*C26</f>
        <v>375132343.37286848</v>
      </c>
      <c r="F26" s="4">
        <f>+D26*$C$45</f>
        <v>238281.3456169359</v>
      </c>
      <c r="G26" s="4">
        <f>+F26-ROUNDDOWN(F26,0)</f>
        <v>0.34561693589785136</v>
      </c>
      <c r="H26" s="32">
        <f>+G26*$H$9</f>
        <v>69.123387179570273</v>
      </c>
      <c r="I26" s="58">
        <f>+F26-G26</f>
        <v>238281</v>
      </c>
      <c r="J26" s="4">
        <f>+$C$49*D26</f>
        <v>0</v>
      </c>
      <c r="K26" s="4" t="e">
        <f>+$C$67*D26</f>
        <v>#REF!</v>
      </c>
      <c r="L26" s="32">
        <f>+J26+C26</f>
        <v>1210675.9999999998</v>
      </c>
      <c r="M26" s="39">
        <f t="shared" si="1"/>
        <v>6.6965517899025863E-3</v>
      </c>
      <c r="N26" s="39">
        <f t="shared" si="2"/>
        <v>0</v>
      </c>
      <c r="O26" s="32">
        <f>+J26*$O$9</f>
        <v>0</v>
      </c>
      <c r="P26" s="32" t="e">
        <f>+$C$67*D26</f>
        <v>#REF!</v>
      </c>
      <c r="Q26" s="45" t="e">
        <f>+O26+P26</f>
        <v>#REF!</v>
      </c>
      <c r="S26" s="48" t="e">
        <f>+Q26*$S$7</f>
        <v>#REF!</v>
      </c>
      <c r="T26" s="48"/>
      <c r="U26" s="48"/>
    </row>
    <row r="27" spans="2:22" ht="12.75" x14ac:dyDescent="0.2">
      <c r="B27" s="18" t="s">
        <v>21</v>
      </c>
      <c r="C27" s="32"/>
      <c r="D27" s="54"/>
      <c r="E27" s="14"/>
      <c r="F27" s="4"/>
      <c r="G27" s="32"/>
      <c r="H27" s="32" t="s">
        <v>0</v>
      </c>
      <c r="I27" s="59" t="s">
        <v>0</v>
      </c>
      <c r="J27" s="4" t="s">
        <v>0</v>
      </c>
      <c r="K27" s="4" t="s">
        <v>0</v>
      </c>
      <c r="L27" s="32"/>
      <c r="M27" s="39"/>
      <c r="N27" s="39"/>
      <c r="O27" s="32"/>
      <c r="P27" s="32"/>
      <c r="Q27" s="45"/>
    </row>
    <row r="28" spans="2:22" ht="12.75" x14ac:dyDescent="0.2">
      <c r="B28" s="1" t="s">
        <v>20</v>
      </c>
      <c r="C28" s="32">
        <v>1409328.5</v>
      </c>
      <c r="D28" s="54">
        <f>+C28/$C$41</f>
        <v>7.7953484575854562E-3</v>
      </c>
      <c r="E28" s="14">
        <f>+$E$9*C28</f>
        <v>436685539.96871978</v>
      </c>
      <c r="F28" s="4">
        <f>+D28*$C$45</f>
        <v>277379.48996783444</v>
      </c>
      <c r="G28" s="4">
        <f>+F28-ROUNDDOWN(F28,0)</f>
        <v>0.48996783443726599</v>
      </c>
      <c r="H28" s="32">
        <f>+G28*$H$9</f>
        <v>97.993566887453198</v>
      </c>
      <c r="I28" s="58">
        <f>+F28-G28</f>
        <v>277379</v>
      </c>
      <c r="J28" s="4">
        <f>+$C$49*D28</f>
        <v>0</v>
      </c>
      <c r="K28" s="4" t="e">
        <f>+$C$67*D28</f>
        <v>#REF!</v>
      </c>
      <c r="L28" s="32">
        <f t="shared" ref="L28:L40" si="4">+J28+C28</f>
        <v>1409328.5</v>
      </c>
      <c r="M28" s="39">
        <f t="shared" si="1"/>
        <v>7.7953484575854562E-3</v>
      </c>
      <c r="N28" s="39">
        <f t="shared" si="2"/>
        <v>0</v>
      </c>
      <c r="O28" s="32">
        <f>+J28*$O$9</f>
        <v>0</v>
      </c>
      <c r="P28" s="32" t="e">
        <f>+$C$67*D28</f>
        <v>#REF!</v>
      </c>
      <c r="Q28" s="45" t="e">
        <f>+O28+P28</f>
        <v>#REF!</v>
      </c>
      <c r="S28" s="48" t="e">
        <f>+Q28*$S$7</f>
        <v>#REF!</v>
      </c>
      <c r="T28" s="48"/>
      <c r="U28" s="48"/>
    </row>
    <row r="29" spans="2:22" ht="12.75" x14ac:dyDescent="0.2">
      <c r="B29" s="18" t="s">
        <v>19</v>
      </c>
      <c r="C29" s="32"/>
      <c r="D29" s="54"/>
      <c r="E29" s="14"/>
      <c r="F29" s="4">
        <f>+C62*D29</f>
        <v>0</v>
      </c>
      <c r="G29" s="32"/>
      <c r="H29" s="32" t="s">
        <v>0</v>
      </c>
      <c r="I29" s="59" t="s">
        <v>0</v>
      </c>
      <c r="J29" s="4" t="s">
        <v>0</v>
      </c>
      <c r="K29" s="4" t="s">
        <v>0</v>
      </c>
      <c r="L29" s="32"/>
      <c r="M29" s="39"/>
      <c r="N29" s="39"/>
      <c r="O29" s="32"/>
      <c r="P29" s="32"/>
      <c r="Q29" s="45"/>
      <c r="V29" s="48"/>
    </row>
    <row r="30" spans="2:22" ht="12.75" x14ac:dyDescent="0.2">
      <c r="B30" s="1" t="s">
        <v>18</v>
      </c>
      <c r="C30" s="32">
        <v>823919</v>
      </c>
      <c r="D30" s="54">
        <f>+C30/$C$41</f>
        <v>4.5573020809735638E-3</v>
      </c>
      <c r="E30" s="14">
        <f>+$E$9*C30</f>
        <v>255294286.18344668</v>
      </c>
      <c r="F30" s="4">
        <f>+D30*$C$45</f>
        <v>162161.08025546078</v>
      </c>
      <c r="G30" s="4">
        <f>+F30-ROUNDDOWN(F30,0)</f>
        <v>8.0255460779881105E-2</v>
      </c>
      <c r="H30" s="32">
        <f>+G30*$H$9</f>
        <v>16.051092155976221</v>
      </c>
      <c r="I30" s="58">
        <f>+F30-G30</f>
        <v>162161</v>
      </c>
      <c r="J30" s="4">
        <f>+$C$49*D30</f>
        <v>0</v>
      </c>
      <c r="K30" s="4" t="e">
        <f>+$C$67*D30</f>
        <v>#REF!</v>
      </c>
      <c r="L30" s="32">
        <f t="shared" si="4"/>
        <v>823919</v>
      </c>
      <c r="M30" s="39">
        <f t="shared" si="1"/>
        <v>4.5573020809735638E-3</v>
      </c>
      <c r="N30" s="39">
        <f t="shared" si="2"/>
        <v>0</v>
      </c>
      <c r="O30" s="32">
        <f>+J30*$O$9</f>
        <v>0</v>
      </c>
      <c r="P30" s="32" t="e">
        <f>+$C$67*D30</f>
        <v>#REF!</v>
      </c>
      <c r="Q30" s="45" t="e">
        <f>+O30+P30</f>
        <v>#REF!</v>
      </c>
      <c r="S30" s="48" t="e">
        <f>+Q30*$S$7</f>
        <v>#REF!</v>
      </c>
      <c r="T30" s="48"/>
      <c r="U30" s="48"/>
      <c r="V30" s="48"/>
    </row>
    <row r="31" spans="2:22" ht="12.75" x14ac:dyDescent="0.2">
      <c r="B31" s="18" t="s">
        <v>17</v>
      </c>
      <c r="C31" s="32"/>
      <c r="D31" s="54" t="s">
        <v>0</v>
      </c>
      <c r="E31" s="14"/>
      <c r="F31" s="4"/>
      <c r="G31" s="32"/>
      <c r="H31" s="32" t="s">
        <v>0</v>
      </c>
      <c r="I31" s="59" t="s">
        <v>0</v>
      </c>
      <c r="J31" s="4" t="s">
        <v>0</v>
      </c>
      <c r="K31" s="4" t="s">
        <v>0</v>
      </c>
      <c r="L31" s="32"/>
      <c r="M31" s="39"/>
      <c r="N31" s="39"/>
      <c r="O31" s="32"/>
      <c r="P31" s="32"/>
      <c r="Q31" s="45"/>
    </row>
    <row r="32" spans="2:22" ht="12.75" x14ac:dyDescent="0.2">
      <c r="B32" s="1" t="s">
        <v>16</v>
      </c>
      <c r="C32" s="32">
        <v>3360058.0000000005</v>
      </c>
      <c r="D32" s="54">
        <f t="shared" ref="D32:D37" si="5">+C32/$C$41</f>
        <v>1.8585321270163539E-2</v>
      </c>
      <c r="E32" s="14">
        <f t="shared" ref="E32:E37" si="6">+$E$9*C32</f>
        <v>1041126140.6096711</v>
      </c>
      <c r="F32" s="4">
        <f t="shared" ref="F32:F37" si="7">+D32*$C$45</f>
        <v>661315.77861537738</v>
      </c>
      <c r="G32" s="4">
        <f t="shared" ref="G32:G37" si="8">+F32-ROUNDDOWN(F32,0)</f>
        <v>0.77861537737771869</v>
      </c>
      <c r="H32" s="32">
        <f t="shared" ref="H32:H36" si="9">+G32*$H$9</f>
        <v>155.72307547554374</v>
      </c>
      <c r="I32" s="58">
        <f t="shared" ref="I32:I37" si="10">+F32-G32</f>
        <v>661315</v>
      </c>
      <c r="J32" s="4">
        <f t="shared" ref="J32:J37" si="11">+$C$49*D32</f>
        <v>0</v>
      </c>
      <c r="K32" s="4" t="e">
        <f t="shared" ref="K32:K37" si="12">+$C$67*D32</f>
        <v>#REF!</v>
      </c>
      <c r="L32" s="32">
        <f t="shared" si="4"/>
        <v>3360058.0000000005</v>
      </c>
      <c r="M32" s="39">
        <f t="shared" si="1"/>
        <v>1.8585321270163539E-2</v>
      </c>
      <c r="N32" s="39">
        <f t="shared" si="2"/>
        <v>0</v>
      </c>
      <c r="O32" s="32">
        <f t="shared" ref="O32:O37" si="13">+J32*$O$9</f>
        <v>0</v>
      </c>
      <c r="P32" s="32" t="e">
        <f t="shared" ref="P32:P37" si="14">+$C$67*D32</f>
        <v>#REF!</v>
      </c>
      <c r="Q32" s="45" t="e">
        <f t="shared" ref="Q32:Q37" si="15">+O32+P32</f>
        <v>#REF!</v>
      </c>
      <c r="S32" s="48" t="e">
        <f t="shared" ref="S32:S37" si="16">+Q32*$S$7</f>
        <v>#REF!</v>
      </c>
      <c r="T32" s="48"/>
      <c r="U32" s="48"/>
    </row>
    <row r="33" spans="2:21" ht="12.75" x14ac:dyDescent="0.2">
      <c r="B33" s="1" t="s">
        <v>15</v>
      </c>
      <c r="C33" s="32">
        <v>713522</v>
      </c>
      <c r="D33" s="54">
        <f t="shared" si="5"/>
        <v>3.9466686596867154E-3</v>
      </c>
      <c r="E33" s="14">
        <f t="shared" si="6"/>
        <v>221087375.90246767</v>
      </c>
      <c r="F33" s="4">
        <f t="shared" si="7"/>
        <v>140433.09877067636</v>
      </c>
      <c r="G33" s="4">
        <f t="shared" si="8"/>
        <v>9.8770676355343312E-2</v>
      </c>
      <c r="H33" s="32">
        <f t="shared" si="9"/>
        <v>19.754135271068662</v>
      </c>
      <c r="I33" s="58">
        <f t="shared" si="10"/>
        <v>140433</v>
      </c>
      <c r="J33" s="4">
        <f t="shared" si="11"/>
        <v>0</v>
      </c>
      <c r="K33" s="4" t="e">
        <f t="shared" si="12"/>
        <v>#REF!</v>
      </c>
      <c r="L33" s="32">
        <f t="shared" si="4"/>
        <v>713522</v>
      </c>
      <c r="M33" s="39">
        <f t="shared" si="1"/>
        <v>3.9466686596867154E-3</v>
      </c>
      <c r="N33" s="39">
        <f t="shared" si="2"/>
        <v>0</v>
      </c>
      <c r="O33" s="32">
        <f t="shared" si="13"/>
        <v>0</v>
      </c>
      <c r="P33" s="32" t="e">
        <f t="shared" si="14"/>
        <v>#REF!</v>
      </c>
      <c r="Q33" s="45" t="e">
        <f t="shared" si="15"/>
        <v>#REF!</v>
      </c>
      <c r="S33" s="48" t="e">
        <f t="shared" si="16"/>
        <v>#REF!</v>
      </c>
      <c r="T33" s="48"/>
      <c r="U33" s="48"/>
    </row>
    <row r="34" spans="2:21" ht="12.75" x14ac:dyDescent="0.2">
      <c r="B34" s="1" t="s">
        <v>14</v>
      </c>
      <c r="C34" s="32">
        <v>713522</v>
      </c>
      <c r="D34" s="54">
        <f t="shared" si="5"/>
        <v>3.9466686596867154E-3</v>
      </c>
      <c r="E34" s="14">
        <f t="shared" si="6"/>
        <v>221087375.90246767</v>
      </c>
      <c r="F34" s="4">
        <f t="shared" si="7"/>
        <v>140433.09877067636</v>
      </c>
      <c r="G34" s="4">
        <f t="shared" si="8"/>
        <v>9.8770676355343312E-2</v>
      </c>
      <c r="H34" s="32">
        <f t="shared" si="9"/>
        <v>19.754135271068662</v>
      </c>
      <c r="I34" s="58">
        <f t="shared" si="10"/>
        <v>140433</v>
      </c>
      <c r="J34" s="4">
        <f t="shared" si="11"/>
        <v>0</v>
      </c>
      <c r="K34" s="4" t="e">
        <f t="shared" si="12"/>
        <v>#REF!</v>
      </c>
      <c r="L34" s="32">
        <f t="shared" si="4"/>
        <v>713522</v>
      </c>
      <c r="M34" s="39">
        <f t="shared" si="1"/>
        <v>3.9466686596867154E-3</v>
      </c>
      <c r="N34" s="39">
        <f t="shared" si="2"/>
        <v>0</v>
      </c>
      <c r="O34" s="32">
        <f t="shared" si="13"/>
        <v>0</v>
      </c>
      <c r="P34" s="32" t="e">
        <f t="shared" si="14"/>
        <v>#REF!</v>
      </c>
      <c r="Q34" s="45" t="e">
        <f t="shared" si="15"/>
        <v>#REF!</v>
      </c>
      <c r="S34" s="48" t="e">
        <f t="shared" si="16"/>
        <v>#REF!</v>
      </c>
      <c r="T34" s="48"/>
      <c r="U34" s="48"/>
    </row>
    <row r="35" spans="2:21" ht="12.75" x14ac:dyDescent="0.2">
      <c r="B35" s="1" t="s">
        <v>13</v>
      </c>
      <c r="C35" s="32">
        <v>2190702.9999999995</v>
      </c>
      <c r="D35" s="54">
        <f t="shared" si="5"/>
        <v>1.2117326267139157E-2</v>
      </c>
      <c r="E35" s="14">
        <f t="shared" si="6"/>
        <v>678797258.74137521</v>
      </c>
      <c r="F35" s="4">
        <f t="shared" si="7"/>
        <v>431167.09894889989</v>
      </c>
      <c r="G35" s="4">
        <f t="shared" si="8"/>
        <v>9.8948899889364839E-2</v>
      </c>
      <c r="H35" s="32">
        <f t="shared" si="9"/>
        <v>19.789779977872968</v>
      </c>
      <c r="I35" s="58">
        <f t="shared" si="10"/>
        <v>431167</v>
      </c>
      <c r="J35" s="4">
        <f t="shared" si="11"/>
        <v>0</v>
      </c>
      <c r="K35" s="4" t="e">
        <f t="shared" si="12"/>
        <v>#REF!</v>
      </c>
      <c r="L35" s="32">
        <f t="shared" si="4"/>
        <v>2190702.9999999995</v>
      </c>
      <c r="M35" s="39">
        <f t="shared" si="1"/>
        <v>1.2117326267139157E-2</v>
      </c>
      <c r="N35" s="39">
        <f t="shared" si="2"/>
        <v>0</v>
      </c>
      <c r="O35" s="32">
        <f t="shared" si="13"/>
        <v>0</v>
      </c>
      <c r="P35" s="32" t="e">
        <f t="shared" si="14"/>
        <v>#REF!</v>
      </c>
      <c r="Q35" s="45" t="e">
        <f t="shared" si="15"/>
        <v>#REF!</v>
      </c>
      <c r="S35" s="48" t="e">
        <f t="shared" si="16"/>
        <v>#REF!</v>
      </c>
      <c r="T35" s="48"/>
      <c r="U35" s="48"/>
    </row>
    <row r="36" spans="2:21" ht="12.75" x14ac:dyDescent="0.2">
      <c r="B36" s="1" t="s">
        <v>12</v>
      </c>
      <c r="C36" s="32">
        <v>713522</v>
      </c>
      <c r="D36" s="54">
        <f t="shared" si="5"/>
        <v>3.9466686596867154E-3</v>
      </c>
      <c r="E36" s="14">
        <f t="shared" si="6"/>
        <v>221087375.90246767</v>
      </c>
      <c r="F36" s="4">
        <f t="shared" si="7"/>
        <v>140433.09877067636</v>
      </c>
      <c r="G36" s="4">
        <f t="shared" si="8"/>
        <v>9.8770676355343312E-2</v>
      </c>
      <c r="H36" s="32">
        <f t="shared" si="9"/>
        <v>19.754135271068662</v>
      </c>
      <c r="I36" s="58">
        <f t="shared" si="10"/>
        <v>140433</v>
      </c>
      <c r="J36" s="4">
        <f t="shared" si="11"/>
        <v>0</v>
      </c>
      <c r="K36" s="4" t="e">
        <f t="shared" si="12"/>
        <v>#REF!</v>
      </c>
      <c r="L36" s="32">
        <f t="shared" si="4"/>
        <v>713522</v>
      </c>
      <c r="M36" s="39">
        <f t="shared" si="1"/>
        <v>3.9466686596867154E-3</v>
      </c>
      <c r="N36" s="39">
        <f t="shared" si="2"/>
        <v>0</v>
      </c>
      <c r="O36" s="32">
        <f t="shared" si="13"/>
        <v>0</v>
      </c>
      <c r="P36" s="32" t="e">
        <f t="shared" si="14"/>
        <v>#REF!</v>
      </c>
      <c r="Q36" s="45" t="e">
        <f t="shared" si="15"/>
        <v>#REF!</v>
      </c>
      <c r="S36" s="48" t="e">
        <f t="shared" si="16"/>
        <v>#REF!</v>
      </c>
      <c r="T36" s="48"/>
      <c r="U36" s="48"/>
    </row>
    <row r="37" spans="2:21" ht="12.75" x14ac:dyDescent="0.2">
      <c r="B37" s="1" t="s">
        <v>11</v>
      </c>
      <c r="C37" s="32">
        <v>2.0000000000027818</v>
      </c>
      <c r="D37" s="54">
        <f t="shared" si="5"/>
        <v>1.1062500272429455E-8</v>
      </c>
      <c r="E37" s="14">
        <f t="shared" si="6"/>
        <v>619.70724351253409</v>
      </c>
      <c r="F37" s="4">
        <f t="shared" si="7"/>
        <v>0.39363354954961915</v>
      </c>
      <c r="G37" s="4">
        <f t="shared" si="8"/>
        <v>0.39363354954961915</v>
      </c>
      <c r="H37" s="32">
        <f>+G37*$H$9</f>
        <v>78.726709909923827</v>
      </c>
      <c r="I37" s="58">
        <f t="shared" si="10"/>
        <v>0</v>
      </c>
      <c r="J37" s="4">
        <f t="shared" si="11"/>
        <v>0</v>
      </c>
      <c r="K37" s="4" t="e">
        <f t="shared" si="12"/>
        <v>#REF!</v>
      </c>
      <c r="L37" s="32">
        <f t="shared" si="4"/>
        <v>2.0000000000027818</v>
      </c>
      <c r="M37" s="39">
        <f t="shared" si="1"/>
        <v>1.1062500272429455E-8</v>
      </c>
      <c r="N37" s="39">
        <f t="shared" si="2"/>
        <v>0</v>
      </c>
      <c r="O37" s="32">
        <f t="shared" si="13"/>
        <v>0</v>
      </c>
      <c r="P37" s="32" t="e">
        <f t="shared" si="14"/>
        <v>#REF!</v>
      </c>
      <c r="Q37" s="45" t="e">
        <f t="shared" si="15"/>
        <v>#REF!</v>
      </c>
      <c r="S37" s="48" t="e">
        <f t="shared" si="16"/>
        <v>#REF!</v>
      </c>
      <c r="T37" s="48"/>
      <c r="U37" s="48"/>
    </row>
    <row r="38" spans="2:21" ht="12.75" x14ac:dyDescent="0.2">
      <c r="B38" s="18" t="s">
        <v>10</v>
      </c>
      <c r="C38" s="4"/>
      <c r="D38" s="55"/>
      <c r="E38" s="14"/>
      <c r="F38" s="4"/>
      <c r="G38" s="4"/>
      <c r="H38" s="20"/>
      <c r="I38" s="68"/>
      <c r="J38" s="34"/>
      <c r="K38" s="33"/>
      <c r="L38" s="4">
        <f t="shared" si="4"/>
        <v>0</v>
      </c>
      <c r="M38" s="36"/>
      <c r="N38" s="36"/>
      <c r="O38" s="32">
        <f t="shared" ref="O38:O40" si="17">+J38*$O$9</f>
        <v>0</v>
      </c>
      <c r="P38" s="32">
        <f t="shared" ref="P38:P40" si="18">+K38*$O$9</f>
        <v>0</v>
      </c>
      <c r="Q38" s="45">
        <f t="shared" ref="Q38:Q40" si="19">+O38+P38</f>
        <v>0</v>
      </c>
    </row>
    <row r="39" spans="2:21" ht="12.75" x14ac:dyDescent="0.2">
      <c r="B39" s="18" t="s">
        <v>9</v>
      </c>
      <c r="C39" s="4"/>
      <c r="D39" s="55"/>
      <c r="E39" s="14"/>
      <c r="F39" s="33"/>
      <c r="G39" s="4"/>
      <c r="H39" s="20"/>
      <c r="I39" s="68"/>
      <c r="J39" s="34"/>
      <c r="K39" s="33"/>
      <c r="L39" s="4">
        <f t="shared" si="4"/>
        <v>0</v>
      </c>
      <c r="M39" s="36"/>
      <c r="N39" s="36"/>
      <c r="O39" s="32">
        <f t="shared" si="17"/>
        <v>0</v>
      </c>
      <c r="P39" s="32">
        <f t="shared" si="18"/>
        <v>0</v>
      </c>
      <c r="Q39" s="45">
        <f t="shared" si="19"/>
        <v>0</v>
      </c>
    </row>
    <row r="40" spans="2:21" ht="12.75" x14ac:dyDescent="0.2">
      <c r="B40" s="18"/>
      <c r="C40" s="4"/>
      <c r="D40" s="55"/>
      <c r="E40" s="14"/>
      <c r="F40" s="33"/>
      <c r="G40" s="4"/>
      <c r="H40" s="20"/>
      <c r="I40" s="68"/>
      <c r="J40" s="34"/>
      <c r="K40" s="33"/>
      <c r="L40" s="4">
        <f t="shared" si="4"/>
        <v>0</v>
      </c>
      <c r="M40" s="36"/>
      <c r="N40" s="36"/>
      <c r="O40" s="32">
        <f t="shared" si="17"/>
        <v>0</v>
      </c>
      <c r="P40" s="32">
        <f t="shared" si="18"/>
        <v>0</v>
      </c>
      <c r="Q40" s="45">
        <f t="shared" si="19"/>
        <v>0</v>
      </c>
    </row>
    <row r="41" spans="2:21" ht="12.75" x14ac:dyDescent="0.2">
      <c r="B41" s="6" t="s">
        <v>8</v>
      </c>
      <c r="C41" s="60">
        <f>SUM(C12:C37)</f>
        <v>180790956</v>
      </c>
      <c r="D41" s="56">
        <v>1</v>
      </c>
      <c r="E41" s="10">
        <f>+$E$9*C41</f>
        <v>56018732497.300003</v>
      </c>
      <c r="F41" s="5">
        <f>SUM(F12:F37)</f>
        <v>35582692.868325032</v>
      </c>
      <c r="G41" s="5">
        <f t="shared" ref="G41:H41" si="20">SUM(G12:G37)</f>
        <v>6.8683250142462811</v>
      </c>
      <c r="H41" s="5">
        <f t="shared" si="20"/>
        <v>1373.6650028492561</v>
      </c>
      <c r="I41" s="60">
        <f>SUM(I12:I37)</f>
        <v>35582686</v>
      </c>
      <c r="J41" s="11">
        <f>+SUM(J12:J37)</f>
        <v>0</v>
      </c>
      <c r="K41" s="5" t="e">
        <f>+SUM(K12:K39)</f>
        <v>#REF!</v>
      </c>
      <c r="L41" s="5">
        <f>+J41+C41</f>
        <v>180790956</v>
      </c>
      <c r="M41" s="47">
        <f t="shared" si="1"/>
        <v>1</v>
      </c>
      <c r="N41" s="47">
        <f>+SUM(N12:N37)</f>
        <v>0</v>
      </c>
      <c r="O41" s="32">
        <f>SUM(O12:O39)</f>
        <v>0</v>
      </c>
      <c r="P41" s="44" t="e">
        <f>SUM(P12:P38)</f>
        <v>#REF!</v>
      </c>
      <c r="Q41" s="46" t="e">
        <f>+O41+P41</f>
        <v>#REF!</v>
      </c>
      <c r="S41" s="3" t="e">
        <f>SUM(S12:S40)</f>
        <v>#REF!</v>
      </c>
      <c r="T41" s="3"/>
      <c r="U41" s="3"/>
    </row>
    <row r="42" spans="2:21" x14ac:dyDescent="0.25">
      <c r="C42" s="12"/>
      <c r="D42" s="57"/>
      <c r="F42" s="16"/>
      <c r="H42" s="15"/>
      <c r="I42" s="69"/>
      <c r="J42" s="7"/>
      <c r="K42" s="7"/>
      <c r="L42" s="19"/>
      <c r="M42" s="19"/>
      <c r="N42" s="19"/>
      <c r="O42" s="28"/>
      <c r="P42" s="27"/>
      <c r="Q42" s="37"/>
      <c r="U42" s="3"/>
    </row>
    <row r="43" spans="2:21" ht="13.5" customHeight="1" x14ac:dyDescent="0.25">
      <c r="B43" s="6"/>
      <c r="C43" s="17"/>
      <c r="D43" s="15"/>
      <c r="F43" s="16"/>
      <c r="H43" s="2"/>
      <c r="I43" s="69"/>
      <c r="J43" s="7"/>
      <c r="K43" s="7"/>
      <c r="L43" s="7"/>
      <c r="M43" s="7"/>
      <c r="N43" s="7"/>
      <c r="O43" s="28"/>
      <c r="P43" s="28"/>
      <c r="Q43" s="38"/>
    </row>
    <row r="44" spans="2:21" ht="14.25" customHeight="1" x14ac:dyDescent="0.25">
      <c r="B44" s="6" t="s">
        <v>64</v>
      </c>
      <c r="C44" s="5">
        <f>+PROYECTO!E23</f>
        <v>7116538573.6650028</v>
      </c>
      <c r="E44" s="14"/>
      <c r="F44" s="16"/>
      <c r="H44" s="15"/>
      <c r="I44" s="69"/>
      <c r="J44" s="7"/>
      <c r="K44" s="7"/>
      <c r="L44" s="7"/>
      <c r="M44" s="7"/>
      <c r="N44" s="7"/>
      <c r="O44" s="28"/>
      <c r="P44" s="28"/>
    </row>
    <row r="45" spans="2:21" ht="14.25" customHeight="1" x14ac:dyDescent="0.25">
      <c r="B45" s="6" t="s">
        <v>7</v>
      </c>
      <c r="C45" s="5">
        <f>+C44/C46</f>
        <v>35582692.868325017</v>
      </c>
      <c r="D45" s="8"/>
      <c r="E45" s="42"/>
      <c r="J45" s="13"/>
      <c r="L45" s="13"/>
      <c r="M45" s="13"/>
      <c r="N45" s="13"/>
      <c r="O45" s="13"/>
      <c r="P45" s="13"/>
    </row>
    <row r="46" spans="2:21" ht="14.25" customHeight="1" x14ac:dyDescent="0.25">
      <c r="B46" s="6" t="s">
        <v>6</v>
      </c>
      <c r="C46" s="5">
        <v>200</v>
      </c>
      <c r="D46" s="2"/>
      <c r="E46" s="14"/>
    </row>
    <row r="47" spans="2:21" ht="14.25" customHeight="1" x14ac:dyDescent="0.25">
      <c r="B47" s="6"/>
      <c r="C47" s="5"/>
      <c r="D47" s="2"/>
    </row>
    <row r="48" spans="2:21" ht="14.25" customHeight="1" x14ac:dyDescent="0.25">
      <c r="B48" s="6" t="s">
        <v>74</v>
      </c>
      <c r="C48" s="44">
        <f>+PROYECTO!D27</f>
        <v>0</v>
      </c>
      <c r="D48" s="2"/>
      <c r="E48" s="42"/>
    </row>
    <row r="49" spans="2:5" ht="14.25" customHeight="1" x14ac:dyDescent="0.25">
      <c r="B49" s="6" t="s">
        <v>75</v>
      </c>
      <c r="C49" s="10">
        <f>+C48/C46</f>
        <v>0</v>
      </c>
      <c r="D49" s="2"/>
      <c r="E49" s="14"/>
    </row>
    <row r="50" spans="2:5" ht="14.25" customHeight="1" x14ac:dyDescent="0.25">
      <c r="D50" s="2"/>
    </row>
    <row r="51" spans="2:5" ht="14.25" customHeight="1" x14ac:dyDescent="0.25">
      <c r="B51" s="6" t="s">
        <v>66</v>
      </c>
      <c r="D51" s="2"/>
    </row>
    <row r="52" spans="2:5" ht="14.25" customHeight="1" x14ac:dyDescent="0.25">
      <c r="B52" s="6" t="s">
        <v>67</v>
      </c>
      <c r="C52" s="5">
        <f>+O41</f>
        <v>0</v>
      </c>
      <c r="D52" s="2"/>
    </row>
    <row r="53" spans="2:5" ht="14.25" customHeight="1" x14ac:dyDescent="0.25">
      <c r="B53" s="6" t="s">
        <v>68</v>
      </c>
      <c r="C53" s="5">
        <f>+I41</f>
        <v>35582686</v>
      </c>
      <c r="D53" s="2"/>
    </row>
    <row r="54" spans="2:5" ht="14.25" customHeight="1" x14ac:dyDescent="0.25">
      <c r="B54" s="6" t="s">
        <v>6</v>
      </c>
      <c r="C54" s="5">
        <v>200</v>
      </c>
      <c r="D54" s="2"/>
    </row>
    <row r="55" spans="2:5" ht="14.25" customHeight="1" x14ac:dyDescent="0.25">
      <c r="B55" s="6"/>
      <c r="C55" s="5"/>
      <c r="D55" s="2"/>
    </row>
    <row r="56" spans="2:5" ht="14.25" customHeight="1" x14ac:dyDescent="0.25">
      <c r="B56" s="6"/>
      <c r="C56" s="5"/>
      <c r="D56" s="2"/>
    </row>
    <row r="57" spans="2:5" ht="14.25" customHeight="1" x14ac:dyDescent="0.25">
      <c r="B57" s="6" t="s">
        <v>69</v>
      </c>
      <c r="C57" s="5">
        <f>+O12+O14+O16+O18+O20+O22+O24+O26+O28+O30+O32+O33+O34+O35+O36+O37</f>
        <v>0</v>
      </c>
      <c r="D57" s="2"/>
    </row>
    <row r="58" spans="2:5" ht="14.25" customHeight="1" x14ac:dyDescent="0.25">
      <c r="B58" s="70" t="s">
        <v>70</v>
      </c>
      <c r="C58" s="71">
        <f>+G41</f>
        <v>6.8683250142462811</v>
      </c>
      <c r="D58" s="2"/>
    </row>
    <row r="59" spans="2:5" x14ac:dyDescent="0.25">
      <c r="B59" s="70" t="s">
        <v>71</v>
      </c>
      <c r="C59" s="72">
        <f>+H41</f>
        <v>1373.6650028492561</v>
      </c>
    </row>
    <row r="60" spans="2:5" x14ac:dyDescent="0.25">
      <c r="B60" s="6" t="s">
        <v>72</v>
      </c>
      <c r="C60" s="5" t="e">
        <f>+P41</f>
        <v>#REF!</v>
      </c>
    </row>
    <row r="61" spans="2:5" x14ac:dyDescent="0.25">
      <c r="B61" s="6"/>
      <c r="C61" s="5"/>
    </row>
    <row r="62" spans="2:5" x14ac:dyDescent="0.25">
      <c r="C62" s="6"/>
    </row>
    <row r="63" spans="2:5" x14ac:dyDescent="0.25">
      <c r="B63" s="6" t="s">
        <v>76</v>
      </c>
      <c r="C63" s="10">
        <v>56018732497.300003</v>
      </c>
    </row>
    <row r="64" spans="2:5" x14ac:dyDescent="0.25">
      <c r="B64" s="6" t="s">
        <v>61</v>
      </c>
      <c r="C64" s="43">
        <f>+C63/C41</f>
        <v>309.85362175583606</v>
      </c>
    </row>
    <row r="65" spans="2:3" x14ac:dyDescent="0.25">
      <c r="C65" s="6"/>
    </row>
    <row r="66" spans="2:3" x14ac:dyDescent="0.25">
      <c r="C66" s="6"/>
    </row>
    <row r="67" spans="2:3" x14ac:dyDescent="0.25">
      <c r="B67" s="6" t="s">
        <v>62</v>
      </c>
      <c r="C67" s="5" t="e">
        <f>+PROYECTO!#REF!</f>
        <v>#REF!</v>
      </c>
    </row>
    <row r="68" spans="2:3" x14ac:dyDescent="0.25">
      <c r="C68" s="6"/>
    </row>
    <row r="69" spans="2:3" x14ac:dyDescent="0.25">
      <c r="C69" s="6"/>
    </row>
    <row r="70" spans="2:3" x14ac:dyDescent="0.25">
      <c r="C70" s="6"/>
    </row>
    <row r="71" spans="2:3" x14ac:dyDescent="0.25">
      <c r="C71" s="6"/>
    </row>
    <row r="72" spans="2:3" x14ac:dyDescent="0.25">
      <c r="C72" s="6"/>
    </row>
    <row r="73" spans="2:3" x14ac:dyDescent="0.25">
      <c r="C73" s="6"/>
    </row>
    <row r="74" spans="2:3" x14ac:dyDescent="0.25">
      <c r="C74" s="6"/>
    </row>
    <row r="75" spans="2:3" x14ac:dyDescent="0.25">
      <c r="C75" s="6"/>
    </row>
    <row r="76" spans="2:3" x14ac:dyDescent="0.25">
      <c r="C76" s="6"/>
    </row>
    <row r="77" spans="2:3" x14ac:dyDescent="0.25">
      <c r="C77" s="6"/>
    </row>
    <row r="78" spans="2:3" x14ac:dyDescent="0.25">
      <c r="C78" s="6"/>
    </row>
    <row r="79" spans="2:3" x14ac:dyDescent="0.25">
      <c r="C79" s="6"/>
    </row>
    <row r="80" spans="2:3" x14ac:dyDescent="0.25">
      <c r="C80" s="6"/>
    </row>
    <row r="81" spans="3:3" x14ac:dyDescent="0.25">
      <c r="C81" s="6"/>
    </row>
    <row r="82" spans="3:3" x14ac:dyDescent="0.25">
      <c r="C82" s="6"/>
    </row>
    <row r="83" spans="3:3" x14ac:dyDescent="0.25">
      <c r="C83" s="6"/>
    </row>
    <row r="84" spans="3:3" x14ac:dyDescent="0.25">
      <c r="C84" s="6"/>
    </row>
    <row r="85" spans="3:3" x14ac:dyDescent="0.25">
      <c r="C85" s="6"/>
    </row>
    <row r="86" spans="3:3" x14ac:dyDescent="0.25">
      <c r="C86" s="6"/>
    </row>
    <row r="87" spans="3:3" x14ac:dyDescent="0.25">
      <c r="C87" s="6"/>
    </row>
    <row r="88" spans="3:3" x14ac:dyDescent="0.25">
      <c r="C88" s="6"/>
    </row>
    <row r="89" spans="3:3" x14ac:dyDescent="0.25">
      <c r="C89" s="6"/>
    </row>
    <row r="90" spans="3:3" x14ac:dyDescent="0.25">
      <c r="C90" s="6"/>
    </row>
    <row r="91" spans="3:3" x14ac:dyDescent="0.25">
      <c r="C91" s="6"/>
    </row>
    <row r="92" spans="3:3" x14ac:dyDescent="0.25">
      <c r="C92" s="6"/>
    </row>
    <row r="93" spans="3:3" x14ac:dyDescent="0.25">
      <c r="C93" s="6"/>
    </row>
    <row r="94" spans="3:3" x14ac:dyDescent="0.25">
      <c r="C94" s="6"/>
    </row>
    <row r="95" spans="3:3" x14ac:dyDescent="0.25">
      <c r="C95" s="6"/>
    </row>
    <row r="96" spans="3:3" x14ac:dyDescent="0.25">
      <c r="C96" s="6"/>
    </row>
    <row r="97" spans="3:3" x14ac:dyDescent="0.25">
      <c r="C97" s="6"/>
    </row>
    <row r="98" spans="3:3" x14ac:dyDescent="0.25">
      <c r="C98" s="6"/>
    </row>
    <row r="99" spans="3:3" x14ac:dyDescent="0.25">
      <c r="C99" s="6"/>
    </row>
  </sheetData>
  <mergeCells count="1">
    <mergeCell ref="G5:O5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99"/>
  <sheetViews>
    <sheetView showGridLines="0" topLeftCell="C10" zoomScaleNormal="100" workbookViewId="0">
      <selection activeCell="F6" sqref="F6"/>
    </sheetView>
  </sheetViews>
  <sheetFormatPr baseColWidth="10" defaultRowHeight="15" x14ac:dyDescent="0.25"/>
  <cols>
    <col min="1" max="1" width="5.28515625" style="1" customWidth="1"/>
    <col min="2" max="2" width="57.5703125" style="1" customWidth="1"/>
    <col min="3" max="3" width="23.28515625" style="1" bestFit="1" customWidth="1"/>
    <col min="4" max="4" width="20.42578125" style="1" customWidth="1"/>
    <col min="5" max="5" width="17.5703125" style="1" bestFit="1" customWidth="1"/>
    <col min="6" max="6" width="23.140625" style="3" bestFit="1" customWidth="1"/>
    <col min="7" max="7" width="14.7109375" style="2" bestFit="1" customWidth="1"/>
    <col min="8" max="8" width="17" style="1" bestFit="1" customWidth="1"/>
    <col min="9" max="9" width="18" style="64" bestFit="1" customWidth="1"/>
    <col min="10" max="10" width="16.5703125" style="9" bestFit="1" customWidth="1"/>
    <col min="11" max="11" width="18.5703125" style="61" bestFit="1" customWidth="1"/>
    <col min="12" max="12" width="14.85546875" style="9" bestFit="1" customWidth="1"/>
    <col min="13" max="13" width="17.85546875" style="9" bestFit="1" customWidth="1"/>
    <col min="14" max="14" width="19.28515625" style="9" bestFit="1" customWidth="1"/>
    <col min="15" max="15" width="16.5703125" style="9" bestFit="1" customWidth="1"/>
    <col min="16" max="16" width="18.5703125" style="9" bestFit="1" customWidth="1"/>
    <col min="17" max="17" width="18.5703125" bestFit="1" customWidth="1"/>
    <col min="18" max="18" width="12.42578125" style="1" bestFit="1" customWidth="1"/>
    <col min="19" max="20" width="18" style="1" bestFit="1" customWidth="1"/>
    <col min="21" max="21" width="18.28515625" style="1" bestFit="1" customWidth="1"/>
    <col min="22" max="22" width="17.5703125" style="1" bestFit="1" customWidth="1"/>
    <col min="23" max="16384" width="11.42578125" style="1"/>
  </cols>
  <sheetData>
    <row r="1" spans="2:21" x14ac:dyDescent="0.25">
      <c r="B1" s="6"/>
    </row>
    <row r="2" spans="2:21" x14ac:dyDescent="0.25">
      <c r="B2" s="26" t="s">
        <v>5</v>
      </c>
    </row>
    <row r="3" spans="2:21" x14ac:dyDescent="0.25">
      <c r="B3" s="26" t="s">
        <v>77</v>
      </c>
      <c r="M3" s="7"/>
    </row>
    <row r="4" spans="2:21" x14ac:dyDescent="0.25">
      <c r="B4" s="26"/>
      <c r="D4" s="42"/>
    </row>
    <row r="5" spans="2:21" x14ac:dyDescent="0.25">
      <c r="B5" s="6"/>
      <c r="G5" s="286" t="s">
        <v>78</v>
      </c>
      <c r="H5" s="286"/>
      <c r="I5" s="286"/>
      <c r="J5" s="286"/>
      <c r="K5" s="286"/>
      <c r="L5" s="286"/>
      <c r="M5" s="286"/>
      <c r="N5" s="286"/>
      <c r="O5" s="286"/>
      <c r="P5" s="22"/>
    </row>
    <row r="6" spans="2:21" x14ac:dyDescent="0.25">
      <c r="B6" s="6"/>
      <c r="C6" s="35"/>
      <c r="D6" s="35"/>
      <c r="E6" s="35"/>
      <c r="F6" s="62"/>
      <c r="G6" s="25"/>
      <c r="H6" s="24"/>
      <c r="I6" s="65"/>
      <c r="J6" s="24"/>
      <c r="K6" s="62"/>
      <c r="L6" s="24"/>
      <c r="M6" s="24"/>
      <c r="N6" s="24"/>
      <c r="O6" s="24"/>
      <c r="P6" s="24"/>
      <c r="Q6" s="41"/>
      <c r="S6" s="49"/>
      <c r="T6" s="49"/>
      <c r="U6" s="49"/>
    </row>
    <row r="7" spans="2:21" ht="18.75" x14ac:dyDescent="0.25">
      <c r="C7" s="22" t="s">
        <v>50</v>
      </c>
      <c r="D7" s="22" t="s">
        <v>49</v>
      </c>
      <c r="E7" s="22" t="s">
        <v>51</v>
      </c>
      <c r="F7" s="63" t="s">
        <v>48</v>
      </c>
      <c r="G7" s="29" t="s">
        <v>47</v>
      </c>
      <c r="H7" s="22" t="s">
        <v>46</v>
      </c>
      <c r="I7" s="66" t="s">
        <v>39</v>
      </c>
      <c r="J7" s="22"/>
      <c r="K7" s="63"/>
      <c r="L7" s="22" t="s">
        <v>45</v>
      </c>
      <c r="M7" s="22"/>
      <c r="N7" s="22"/>
      <c r="O7" s="22" t="s">
        <v>53</v>
      </c>
      <c r="P7" s="22" t="s">
        <v>53</v>
      </c>
      <c r="S7" s="51">
        <v>1</v>
      </c>
      <c r="T7" s="51"/>
      <c r="U7" s="51"/>
    </row>
    <row r="8" spans="2:21" ht="12.75" x14ac:dyDescent="0.2">
      <c r="B8" s="6" t="s">
        <v>44</v>
      </c>
      <c r="C8" s="22" t="s">
        <v>39</v>
      </c>
      <c r="D8" s="22" t="s">
        <v>38</v>
      </c>
      <c r="E8" s="22" t="s">
        <v>52</v>
      </c>
      <c r="F8" s="63" t="s">
        <v>43</v>
      </c>
      <c r="G8" s="29" t="s">
        <v>42</v>
      </c>
      <c r="H8" s="22" t="s">
        <v>41</v>
      </c>
      <c r="I8" s="66" t="s">
        <v>40</v>
      </c>
      <c r="J8" s="22" t="s">
        <v>48</v>
      </c>
      <c r="K8" s="63" t="s">
        <v>53</v>
      </c>
      <c r="L8" s="23" t="s">
        <v>48</v>
      </c>
      <c r="M8" s="22" t="s">
        <v>57</v>
      </c>
      <c r="N8" s="22" t="s">
        <v>58</v>
      </c>
      <c r="O8" s="22" t="s">
        <v>74</v>
      </c>
      <c r="P8" s="22" t="s">
        <v>63</v>
      </c>
      <c r="Q8" s="22" t="s">
        <v>45</v>
      </c>
      <c r="S8" s="50" t="s">
        <v>65</v>
      </c>
      <c r="T8" s="22"/>
      <c r="U8" s="22"/>
    </row>
    <row r="9" spans="2:21" ht="12.75" x14ac:dyDescent="0.2">
      <c r="B9" s="22"/>
      <c r="C9" s="23">
        <v>43435</v>
      </c>
      <c r="D9" s="23">
        <v>43435</v>
      </c>
      <c r="E9" s="31">
        <f>+C63/C41</f>
        <v>309.85362175583606</v>
      </c>
      <c r="F9" s="30">
        <v>2018</v>
      </c>
      <c r="G9" s="30">
        <v>2018</v>
      </c>
      <c r="H9" s="31">
        <v>200</v>
      </c>
      <c r="I9" s="66" t="s">
        <v>37</v>
      </c>
      <c r="J9" s="23" t="s">
        <v>54</v>
      </c>
      <c r="K9" s="63" t="s">
        <v>56</v>
      </c>
      <c r="L9" s="22">
        <v>2018</v>
      </c>
      <c r="M9" s="23" t="s">
        <v>73</v>
      </c>
      <c r="N9" s="23" t="s">
        <v>59</v>
      </c>
      <c r="O9" s="31">
        <v>200</v>
      </c>
      <c r="P9" s="31" t="s">
        <v>55</v>
      </c>
      <c r="Q9" s="22" t="s">
        <v>53</v>
      </c>
      <c r="S9" s="22" t="s">
        <v>53</v>
      </c>
      <c r="T9" s="22"/>
      <c r="U9" s="22"/>
    </row>
    <row r="10" spans="2:21" x14ac:dyDescent="0.25">
      <c r="D10" s="22"/>
      <c r="F10" s="63"/>
      <c r="G10" s="29"/>
      <c r="H10" s="22"/>
      <c r="I10" s="66"/>
      <c r="J10" s="22"/>
      <c r="K10" s="63"/>
      <c r="M10" s="22"/>
      <c r="N10" s="22"/>
      <c r="O10" s="22"/>
      <c r="P10" s="22"/>
    </row>
    <row r="11" spans="2:21" x14ac:dyDescent="0.25">
      <c r="C11" s="3"/>
      <c r="D11" s="21"/>
      <c r="G11" s="4"/>
      <c r="I11" s="67"/>
      <c r="J11" s="1"/>
      <c r="K11" s="3"/>
      <c r="L11" s="1"/>
      <c r="M11" s="1"/>
      <c r="N11" s="1"/>
      <c r="O11" s="1"/>
      <c r="P11" s="1"/>
    </row>
    <row r="12" spans="2:21" ht="12.75" x14ac:dyDescent="0.2">
      <c r="B12" s="1" t="s">
        <v>36</v>
      </c>
      <c r="C12" s="4">
        <v>161482580</v>
      </c>
      <c r="D12" s="53">
        <f>+C12/$C$41</f>
        <v>0.89320054262006332</v>
      </c>
      <c r="E12" s="14">
        <f>+$E$9*C12</f>
        <v>50035962263.47654</v>
      </c>
      <c r="F12" s="4">
        <f>+D12*$C$45</f>
        <v>31782480.577870961</v>
      </c>
      <c r="G12" s="4">
        <f>+F12-ROUNDDOWN(F12,0)</f>
        <v>0.57787096127867699</v>
      </c>
      <c r="H12" s="4">
        <f>+G12*$H$9</f>
        <v>115.5741922557354</v>
      </c>
      <c r="I12" s="58">
        <f>+F12-G12</f>
        <v>31782480</v>
      </c>
      <c r="J12" s="4">
        <f>+$C$49*D12</f>
        <v>0</v>
      </c>
      <c r="K12" s="4" t="e">
        <f>+$C$67*D12</f>
        <v>#REF!</v>
      </c>
      <c r="L12" s="4">
        <f>+C12+J12</f>
        <v>161482580</v>
      </c>
      <c r="M12" s="36">
        <f>+L12/$L$41</f>
        <v>0.89320054262006332</v>
      </c>
      <c r="N12" s="36">
        <f>+M12-D12</f>
        <v>0</v>
      </c>
      <c r="O12" s="32">
        <f>+J12*$O$9</f>
        <v>0</v>
      </c>
      <c r="P12" s="32" t="e">
        <f>+$C$67*D12</f>
        <v>#REF!</v>
      </c>
      <c r="Q12" s="45" t="e">
        <f>+O12+P12</f>
        <v>#REF!</v>
      </c>
      <c r="S12" s="48" t="e">
        <f>+Q12*$S$7</f>
        <v>#REF!</v>
      </c>
      <c r="T12" s="48"/>
      <c r="U12" s="48"/>
    </row>
    <row r="13" spans="2:21" ht="12.75" x14ac:dyDescent="0.2">
      <c r="B13" s="18" t="s">
        <v>35</v>
      </c>
      <c r="C13" s="4"/>
      <c r="D13" s="53"/>
      <c r="E13" s="14"/>
      <c r="F13" s="4">
        <f t="shared" ref="F13" si="0">+C46*D13</f>
        <v>0</v>
      </c>
      <c r="G13" s="4" t="s">
        <v>0</v>
      </c>
      <c r="H13" s="4"/>
      <c r="I13" s="58" t="s">
        <v>0</v>
      </c>
      <c r="J13" s="4" t="s">
        <v>0</v>
      </c>
      <c r="K13" s="4" t="s">
        <v>0</v>
      </c>
      <c r="L13" s="4"/>
      <c r="M13" s="36"/>
      <c r="N13" s="36"/>
      <c r="O13" s="32"/>
      <c r="P13" s="32"/>
      <c r="Q13" s="45"/>
    </row>
    <row r="14" spans="2:21" ht="12.75" x14ac:dyDescent="0.2">
      <c r="B14" s="1" t="s">
        <v>34</v>
      </c>
      <c r="C14" s="4">
        <v>1898898</v>
      </c>
      <c r="D14" s="53">
        <f>+C14/$C$41</f>
        <v>1.0503279821143265E-2</v>
      </c>
      <c r="E14" s="14">
        <f>+$E$9*C14</f>
        <v>588380422.64491355</v>
      </c>
      <c r="F14" s="4">
        <f>+D14*$C$45</f>
        <v>373734.97998581652</v>
      </c>
      <c r="G14" s="4">
        <f>+F14-ROUNDDOWN(F14,0)</f>
        <v>0.97998581652063876</v>
      </c>
      <c r="H14" s="4">
        <f>+G14*$H$9</f>
        <v>195.99716330412775</v>
      </c>
      <c r="I14" s="58">
        <f>+F14-G14</f>
        <v>373734</v>
      </c>
      <c r="J14" s="4">
        <f>+$C$49*D14</f>
        <v>0</v>
      </c>
      <c r="K14" s="4" t="e">
        <f>+$C$67*D14</f>
        <v>#REF!</v>
      </c>
      <c r="L14" s="4">
        <f>+J14+C14</f>
        <v>1898898</v>
      </c>
      <c r="M14" s="36">
        <f t="shared" ref="M14:M41" si="1">+L14/$L$41</f>
        <v>1.0503279821143265E-2</v>
      </c>
      <c r="N14" s="36">
        <f t="shared" ref="N14:N37" si="2">+M14-D14</f>
        <v>0</v>
      </c>
      <c r="O14" s="32">
        <f>+J14*$O$9</f>
        <v>0</v>
      </c>
      <c r="P14" s="32" t="e">
        <f>+$C$67*D14</f>
        <v>#REF!</v>
      </c>
      <c r="Q14" s="45" t="e">
        <f>+O14+P14</f>
        <v>#REF!</v>
      </c>
      <c r="S14" s="48" t="e">
        <f>+Q14*$S$7</f>
        <v>#REF!</v>
      </c>
      <c r="T14" s="48"/>
      <c r="U14" s="48"/>
    </row>
    <row r="15" spans="2:21" ht="12.75" x14ac:dyDescent="0.2">
      <c r="B15" s="18" t="s">
        <v>33</v>
      </c>
      <c r="C15" s="4"/>
      <c r="D15" s="53"/>
      <c r="E15" s="14"/>
      <c r="F15" s="4">
        <f t="shared" ref="F15" si="3">+C46*D15</f>
        <v>0</v>
      </c>
      <c r="G15" s="4"/>
      <c r="H15" s="4"/>
      <c r="I15" s="58" t="s">
        <v>0</v>
      </c>
      <c r="J15" s="4" t="s">
        <v>0</v>
      </c>
      <c r="K15" s="4" t="s">
        <v>0</v>
      </c>
      <c r="L15" s="4"/>
      <c r="M15" s="36"/>
      <c r="N15" s="36"/>
      <c r="O15" s="32"/>
      <c r="P15" s="32"/>
      <c r="Q15" s="45"/>
    </row>
    <row r="16" spans="2:21" ht="12.75" x14ac:dyDescent="0.2">
      <c r="B16" s="1" t="s">
        <v>32</v>
      </c>
      <c r="C16" s="32">
        <v>479581</v>
      </c>
      <c r="D16" s="54">
        <f>+C16/$C$41</f>
        <v>2.6526824715723059E-3</v>
      </c>
      <c r="E16" s="14">
        <f>+$E$9*C16</f>
        <v>148599909.7752856</v>
      </c>
      <c r="F16" s="4">
        <f>+D16*$C$45</f>
        <v>94389.585663146674</v>
      </c>
      <c r="G16" s="4">
        <f>+F16-ROUNDDOWN(F16,0)</f>
        <v>0.58566314667405095</v>
      </c>
      <c r="H16" s="32">
        <f>+G16*$H$9</f>
        <v>117.13262933481019</v>
      </c>
      <c r="I16" s="58">
        <f>+F16-G16</f>
        <v>94389</v>
      </c>
      <c r="J16" s="4">
        <f>+$C$49*D16</f>
        <v>0</v>
      </c>
      <c r="K16" s="4" t="e">
        <f>+$C$67*D16</f>
        <v>#REF!</v>
      </c>
      <c r="L16" s="32">
        <f>+J16+C16</f>
        <v>479581</v>
      </c>
      <c r="M16" s="39">
        <f t="shared" si="1"/>
        <v>2.6526824715723059E-3</v>
      </c>
      <c r="N16" s="39">
        <f t="shared" si="2"/>
        <v>0</v>
      </c>
      <c r="O16" s="32">
        <f>+J16*$O$9</f>
        <v>0</v>
      </c>
      <c r="P16" s="32" t="e">
        <f>+$C$67*D16</f>
        <v>#REF!</v>
      </c>
      <c r="Q16" s="45" t="e">
        <f>+O16+P16</f>
        <v>#REF!</v>
      </c>
      <c r="S16" s="48" t="e">
        <f>+Q16*$S$7</f>
        <v>#REF!</v>
      </c>
      <c r="T16" s="48"/>
      <c r="U16" s="48"/>
    </row>
    <row r="17" spans="2:22" ht="12.75" x14ac:dyDescent="0.2">
      <c r="B17" s="18" t="s">
        <v>31</v>
      </c>
      <c r="C17" s="32"/>
      <c r="D17" s="54"/>
      <c r="E17" s="14"/>
      <c r="F17" s="4">
        <v>0</v>
      </c>
      <c r="G17" s="32">
        <v>0</v>
      </c>
      <c r="H17" s="32" t="s">
        <v>0</v>
      </c>
      <c r="I17" s="59" t="s">
        <v>0</v>
      </c>
      <c r="J17" s="4" t="s">
        <v>0</v>
      </c>
      <c r="K17" s="4" t="s">
        <v>0</v>
      </c>
      <c r="L17" s="40"/>
      <c r="M17" s="39"/>
      <c r="N17" s="39"/>
      <c r="O17" s="32"/>
      <c r="P17" s="32"/>
      <c r="Q17" s="45"/>
    </row>
    <row r="18" spans="2:22" ht="12.75" x14ac:dyDescent="0.2">
      <c r="B18" s="1" t="s">
        <v>30</v>
      </c>
      <c r="C18" s="32">
        <v>2729150.0000000005</v>
      </c>
      <c r="D18" s="54">
        <f>+C18/$C$41</f>
        <v>1.509561130922943E-2</v>
      </c>
      <c r="E18" s="14">
        <f>+$E$9*C18</f>
        <v>845637011.81494009</v>
      </c>
      <c r="F18" s="4">
        <f>+D18*$C$45</f>
        <v>537142.50087592448</v>
      </c>
      <c r="G18" s="4">
        <f>+F18-ROUNDDOWN(F18,0)</f>
        <v>0.50087592448107898</v>
      </c>
      <c r="H18" s="32">
        <f>+G18*$H$9</f>
        <v>100.1751848962158</v>
      </c>
      <c r="I18" s="58">
        <f>+F18-G18</f>
        <v>537142</v>
      </c>
      <c r="J18" s="4">
        <f>+$C$49*D18</f>
        <v>0</v>
      </c>
      <c r="K18" s="4" t="e">
        <f>+$C$67*D18</f>
        <v>#REF!</v>
      </c>
      <c r="L18" s="32">
        <f>+J18+C18</f>
        <v>2729150.0000000005</v>
      </c>
      <c r="M18" s="39">
        <f t="shared" si="1"/>
        <v>1.509561130922943E-2</v>
      </c>
      <c r="N18" s="39">
        <f t="shared" si="2"/>
        <v>0</v>
      </c>
      <c r="O18" s="32">
        <f>+J18*$O$9</f>
        <v>0</v>
      </c>
      <c r="P18" s="32" t="e">
        <f>+$C$67*D18</f>
        <v>#REF!</v>
      </c>
      <c r="Q18" s="45" t="e">
        <f>+O18+P18</f>
        <v>#REF!</v>
      </c>
      <c r="R18" s="21"/>
      <c r="S18" s="48" t="e">
        <f>+Q18*$S$7</f>
        <v>#REF!</v>
      </c>
      <c r="T18" s="48"/>
      <c r="U18" s="48"/>
    </row>
    <row r="19" spans="2:22" ht="12.75" x14ac:dyDescent="0.2">
      <c r="B19" s="18" t="s">
        <v>29</v>
      </c>
      <c r="C19" s="32"/>
      <c r="D19" s="54" t="s">
        <v>0</v>
      </c>
      <c r="E19" s="14"/>
      <c r="F19" s="4"/>
      <c r="G19" s="32"/>
      <c r="H19" s="32" t="s">
        <v>0</v>
      </c>
      <c r="I19" s="59" t="s">
        <v>0</v>
      </c>
      <c r="J19" s="4" t="s">
        <v>0</v>
      </c>
      <c r="K19" s="4" t="s">
        <v>0</v>
      </c>
      <c r="L19" s="32"/>
      <c r="M19" s="39"/>
      <c r="N19" s="39"/>
      <c r="O19" s="32"/>
      <c r="P19" s="32"/>
      <c r="Q19" s="45"/>
    </row>
    <row r="20" spans="2:22" ht="12.75" x14ac:dyDescent="0.2">
      <c r="B20" s="1" t="s">
        <v>28</v>
      </c>
      <c r="C20" s="32">
        <v>1362561</v>
      </c>
      <c r="D20" s="54">
        <f>+C20/$C$41</f>
        <v>7.5366657168403932E-3</v>
      </c>
      <c r="E20" s="14">
        <f>+$E$9*C20</f>
        <v>422194460.71325374</v>
      </c>
      <c r="F20" s="4">
        <f>+D20*$C$45</f>
        <v>268174.86145356629</v>
      </c>
      <c r="G20" s="4">
        <f>+F20-ROUNDDOWN(F20,0)</f>
        <v>0.86145356629276648</v>
      </c>
      <c r="H20" s="32">
        <f>+G20*$H$9</f>
        <v>172.2907132585533</v>
      </c>
      <c r="I20" s="58">
        <f>+F20-G20</f>
        <v>268174</v>
      </c>
      <c r="J20" s="4">
        <f>+$C$49*D20</f>
        <v>0</v>
      </c>
      <c r="K20" s="4" t="e">
        <f>+$C$67*D20</f>
        <v>#REF!</v>
      </c>
      <c r="L20" s="32">
        <f>+J20+C20</f>
        <v>1362561</v>
      </c>
      <c r="M20" s="39">
        <f t="shared" si="1"/>
        <v>7.5366657168403932E-3</v>
      </c>
      <c r="N20" s="39">
        <f t="shared" si="2"/>
        <v>0</v>
      </c>
      <c r="O20" s="32">
        <f>+J20*$O$9</f>
        <v>0</v>
      </c>
      <c r="P20" s="32" t="e">
        <f>+$C$67*D20</f>
        <v>#REF!</v>
      </c>
      <c r="Q20" s="45" t="e">
        <f>+O20+P20</f>
        <v>#REF!</v>
      </c>
      <c r="S20" s="48" t="e">
        <f>+Q20*$S$7</f>
        <v>#REF!</v>
      </c>
      <c r="T20" s="48"/>
      <c r="U20" s="48"/>
    </row>
    <row r="21" spans="2:22" ht="12.75" x14ac:dyDescent="0.2">
      <c r="B21" s="18" t="s">
        <v>27</v>
      </c>
      <c r="C21" s="32"/>
      <c r="D21" s="54"/>
      <c r="E21" s="14"/>
      <c r="F21" s="4"/>
      <c r="G21" s="32"/>
      <c r="H21" s="32" t="s">
        <v>0</v>
      </c>
      <c r="I21" s="59" t="s">
        <v>0</v>
      </c>
      <c r="J21" s="4" t="s">
        <v>0</v>
      </c>
      <c r="K21" s="4" t="s">
        <v>0</v>
      </c>
      <c r="L21" s="32"/>
      <c r="M21" s="39"/>
      <c r="N21" s="39"/>
      <c r="O21" s="32"/>
      <c r="P21" s="32"/>
      <c r="Q21" s="45"/>
    </row>
    <row r="22" spans="2:22" ht="12.75" x14ac:dyDescent="0.2">
      <c r="B22" s="1" t="s">
        <v>26</v>
      </c>
      <c r="C22" s="32">
        <v>680771.5</v>
      </c>
      <c r="D22" s="54">
        <f>+C22/$C$41</f>
        <v>3.7655174521008671E-3</v>
      </c>
      <c r="E22" s="14">
        <f>+$E$9*C22</f>
        <v>210939514.86315316</v>
      </c>
      <c r="F22" s="4">
        <f>+D22*$C$45</f>
        <v>133987.25098842292</v>
      </c>
      <c r="G22" s="4">
        <f>+F22-ROUNDDOWN(F22,0)</f>
        <v>0.25098842292209156</v>
      </c>
      <c r="H22" s="32">
        <f>+G22*$H$9</f>
        <v>50.197684584418312</v>
      </c>
      <c r="I22" s="58">
        <f>+F22-G22</f>
        <v>133987</v>
      </c>
      <c r="J22" s="4">
        <f>+$C$49*D22</f>
        <v>0</v>
      </c>
      <c r="K22" s="4" t="e">
        <f>+$C$67*D22</f>
        <v>#REF!</v>
      </c>
      <c r="L22" s="32">
        <f>+J22+C22</f>
        <v>680771.5</v>
      </c>
      <c r="M22" s="39">
        <f t="shared" si="1"/>
        <v>3.7655174521008671E-3</v>
      </c>
      <c r="N22" s="39">
        <f t="shared" si="2"/>
        <v>0</v>
      </c>
      <c r="O22" s="32">
        <f>+J22*$O$9</f>
        <v>0</v>
      </c>
      <c r="P22" s="32" t="e">
        <f>+$C$67*D22</f>
        <v>#REF!</v>
      </c>
      <c r="Q22" s="45" t="e">
        <f>+O22+P22</f>
        <v>#REF!</v>
      </c>
      <c r="S22" s="48" t="e">
        <f>+Q22*$S$7</f>
        <v>#REF!</v>
      </c>
      <c r="T22" s="48"/>
      <c r="U22" s="48"/>
    </row>
    <row r="23" spans="2:22" ht="12.75" x14ac:dyDescent="0.2">
      <c r="B23" s="18" t="s">
        <v>25</v>
      </c>
      <c r="C23" s="32"/>
      <c r="D23" s="54" t="s">
        <v>0</v>
      </c>
      <c r="E23" s="14"/>
      <c r="F23" s="4"/>
      <c r="G23" s="32"/>
      <c r="H23" s="32" t="s">
        <v>0</v>
      </c>
      <c r="I23" s="59" t="s">
        <v>0</v>
      </c>
      <c r="J23" s="4" t="s">
        <v>0</v>
      </c>
      <c r="K23" s="4" t="s">
        <v>0</v>
      </c>
      <c r="L23" s="32"/>
      <c r="M23" s="39"/>
      <c r="N23" s="39"/>
      <c r="O23" s="32"/>
      <c r="P23" s="32"/>
      <c r="Q23" s="45"/>
    </row>
    <row r="24" spans="2:22" ht="12.75" x14ac:dyDescent="0.2">
      <c r="B24" s="1" t="s">
        <v>24</v>
      </c>
      <c r="C24" s="32">
        <v>1022162</v>
      </c>
      <c r="D24" s="54">
        <f>+C24/$C$41</f>
        <v>5.6538337017256546E-3</v>
      </c>
      <c r="E24" s="14">
        <f>+$E$9*C24</f>
        <v>316720597.7211889</v>
      </c>
      <c r="F24" s="4">
        <f>+D24*$C$45</f>
        <v>201178.62813708908</v>
      </c>
      <c r="G24" s="4">
        <f>+F24-ROUNDDOWN(F24,0)</f>
        <v>0.62813708907924592</v>
      </c>
      <c r="H24" s="32">
        <f>+G24*$H$9</f>
        <v>125.62741781584918</v>
      </c>
      <c r="I24" s="58">
        <f>+F24-G24</f>
        <v>201178</v>
      </c>
      <c r="J24" s="4">
        <f>+$C$49*D24</f>
        <v>0</v>
      </c>
      <c r="K24" s="4" t="e">
        <f>+$C$67*D24</f>
        <v>#REF!</v>
      </c>
      <c r="L24" s="32">
        <f>+J24+C24</f>
        <v>1022162</v>
      </c>
      <c r="M24" s="39">
        <f t="shared" si="1"/>
        <v>5.6538337017256546E-3</v>
      </c>
      <c r="N24" s="39">
        <f t="shared" si="2"/>
        <v>0</v>
      </c>
      <c r="O24" s="32">
        <f>+J24*$O$9</f>
        <v>0</v>
      </c>
      <c r="P24" s="32" t="e">
        <f>+$C$67*D24</f>
        <v>#REF!</v>
      </c>
      <c r="Q24" s="45" t="e">
        <f>+O24+P24</f>
        <v>#REF!</v>
      </c>
      <c r="S24" s="48" t="e">
        <f>+Q24*$S$7</f>
        <v>#REF!</v>
      </c>
      <c r="T24" s="48"/>
      <c r="U24" s="48"/>
    </row>
    <row r="25" spans="2:22" ht="12.75" x14ac:dyDescent="0.2">
      <c r="B25" s="18" t="s">
        <v>23</v>
      </c>
      <c r="C25" s="32"/>
      <c r="D25" s="54"/>
      <c r="E25" s="14"/>
      <c r="F25" s="4"/>
      <c r="G25" s="32"/>
      <c r="H25" s="32"/>
      <c r="I25" s="59" t="s">
        <v>0</v>
      </c>
      <c r="J25" s="4" t="s">
        <v>0</v>
      </c>
      <c r="K25" s="4" t="s">
        <v>0</v>
      </c>
      <c r="L25" s="32"/>
      <c r="M25" s="39"/>
      <c r="N25" s="39"/>
      <c r="O25" s="32"/>
      <c r="P25" s="32"/>
      <c r="Q25" s="45"/>
    </row>
    <row r="26" spans="2:22" ht="12.75" x14ac:dyDescent="0.2">
      <c r="B26" s="1" t="s">
        <v>22</v>
      </c>
      <c r="C26" s="32">
        <v>1210675.9999999998</v>
      </c>
      <c r="D26" s="54">
        <f>+C26/$C$41</f>
        <v>6.6965517899025863E-3</v>
      </c>
      <c r="E26" s="14">
        <f>+$E$9*C26</f>
        <v>375132343.37286848</v>
      </c>
      <c r="F26" s="4">
        <f>+D26*$C$45</f>
        <v>238281.3456169359</v>
      </c>
      <c r="G26" s="4">
        <f>+F26-ROUNDDOWN(F26,0)</f>
        <v>0.34561693589785136</v>
      </c>
      <c r="H26" s="32">
        <f>+G26*$H$9</f>
        <v>69.123387179570273</v>
      </c>
      <c r="I26" s="58">
        <f>+F26-G26</f>
        <v>238281</v>
      </c>
      <c r="J26" s="4">
        <f>+$C$49*D26</f>
        <v>0</v>
      </c>
      <c r="K26" s="4" t="e">
        <f>+$C$67*D26</f>
        <v>#REF!</v>
      </c>
      <c r="L26" s="32">
        <f>+J26+C26</f>
        <v>1210675.9999999998</v>
      </c>
      <c r="M26" s="39">
        <f t="shared" si="1"/>
        <v>6.6965517899025863E-3</v>
      </c>
      <c r="N26" s="39">
        <f t="shared" si="2"/>
        <v>0</v>
      </c>
      <c r="O26" s="32">
        <f>+J26*$O$9</f>
        <v>0</v>
      </c>
      <c r="P26" s="32" t="e">
        <f>+$C$67*D26</f>
        <v>#REF!</v>
      </c>
      <c r="Q26" s="45" t="e">
        <f>+O26+P26</f>
        <v>#REF!</v>
      </c>
      <c r="S26" s="48" t="e">
        <f>+Q26*$S$7</f>
        <v>#REF!</v>
      </c>
      <c r="T26" s="48"/>
      <c r="U26" s="48"/>
    </row>
    <row r="27" spans="2:22" ht="12.75" x14ac:dyDescent="0.2">
      <c r="B27" s="18" t="s">
        <v>21</v>
      </c>
      <c r="C27" s="32"/>
      <c r="D27" s="54"/>
      <c r="E27" s="14"/>
      <c r="F27" s="4"/>
      <c r="G27" s="32"/>
      <c r="H27" s="32" t="s">
        <v>0</v>
      </c>
      <c r="I27" s="59" t="s">
        <v>0</v>
      </c>
      <c r="J27" s="4" t="s">
        <v>0</v>
      </c>
      <c r="K27" s="4" t="s">
        <v>0</v>
      </c>
      <c r="L27" s="32"/>
      <c r="M27" s="39"/>
      <c r="N27" s="39"/>
      <c r="O27" s="32"/>
      <c r="P27" s="32"/>
      <c r="Q27" s="45"/>
    </row>
    <row r="28" spans="2:22" ht="12.75" x14ac:dyDescent="0.2">
      <c r="B28" s="1" t="s">
        <v>20</v>
      </c>
      <c r="C28" s="32">
        <v>1409328.5</v>
      </c>
      <c r="D28" s="54">
        <f>+C28/$C$41</f>
        <v>7.7953484575854562E-3</v>
      </c>
      <c r="E28" s="14">
        <f>+$E$9*C28</f>
        <v>436685539.96871978</v>
      </c>
      <c r="F28" s="4">
        <f>+D28*$C$45</f>
        <v>277379.48996783444</v>
      </c>
      <c r="G28" s="4">
        <f>+F28-ROUNDDOWN(F28,0)</f>
        <v>0.48996783443726599</v>
      </c>
      <c r="H28" s="32">
        <f>+G28*$H$9</f>
        <v>97.993566887453198</v>
      </c>
      <c r="I28" s="58">
        <f>+F28-G28</f>
        <v>277379</v>
      </c>
      <c r="J28" s="4">
        <f>+$C$49*D28</f>
        <v>0</v>
      </c>
      <c r="K28" s="4" t="e">
        <f>+$C$67*D28</f>
        <v>#REF!</v>
      </c>
      <c r="L28" s="32">
        <f t="shared" ref="L28:L40" si="4">+J28+C28</f>
        <v>1409328.5</v>
      </c>
      <c r="M28" s="39">
        <f t="shared" si="1"/>
        <v>7.7953484575854562E-3</v>
      </c>
      <c r="N28" s="39">
        <f t="shared" si="2"/>
        <v>0</v>
      </c>
      <c r="O28" s="32">
        <f>+J28*$O$9</f>
        <v>0</v>
      </c>
      <c r="P28" s="32" t="e">
        <f>+$C$67*D28</f>
        <v>#REF!</v>
      </c>
      <c r="Q28" s="45" t="e">
        <f>+O28+P28</f>
        <v>#REF!</v>
      </c>
      <c r="S28" s="48" t="e">
        <f>+Q28*$S$7</f>
        <v>#REF!</v>
      </c>
      <c r="T28" s="48"/>
      <c r="U28" s="48"/>
    </row>
    <row r="29" spans="2:22" ht="12.75" x14ac:dyDescent="0.2">
      <c r="B29" s="18" t="s">
        <v>19</v>
      </c>
      <c r="C29" s="32"/>
      <c r="D29" s="54"/>
      <c r="E29" s="14"/>
      <c r="F29" s="4">
        <f>+C62*D29</f>
        <v>0</v>
      </c>
      <c r="G29" s="32"/>
      <c r="H29" s="32" t="s">
        <v>0</v>
      </c>
      <c r="I29" s="59" t="s">
        <v>0</v>
      </c>
      <c r="J29" s="4" t="s">
        <v>0</v>
      </c>
      <c r="K29" s="4" t="s">
        <v>0</v>
      </c>
      <c r="L29" s="32"/>
      <c r="M29" s="39"/>
      <c r="N29" s="39"/>
      <c r="O29" s="32"/>
      <c r="P29" s="32"/>
      <c r="Q29" s="45"/>
      <c r="V29" s="48"/>
    </row>
    <row r="30" spans="2:22" ht="12.75" x14ac:dyDescent="0.2">
      <c r="B30" s="1" t="s">
        <v>18</v>
      </c>
      <c r="C30" s="32">
        <v>823919</v>
      </c>
      <c r="D30" s="54">
        <f>+C30/$C$41</f>
        <v>4.5573020809735638E-3</v>
      </c>
      <c r="E30" s="14">
        <f>+$E$9*C30</f>
        <v>255294286.18344668</v>
      </c>
      <c r="F30" s="4">
        <f>+D30*$C$45</f>
        <v>162161.08025546078</v>
      </c>
      <c r="G30" s="4">
        <f>+F30-ROUNDDOWN(F30,0)</f>
        <v>8.0255460779881105E-2</v>
      </c>
      <c r="H30" s="32">
        <f>+G30*$H$9</f>
        <v>16.051092155976221</v>
      </c>
      <c r="I30" s="58">
        <f>+F30-G30</f>
        <v>162161</v>
      </c>
      <c r="J30" s="4">
        <f>+$C$49*D30</f>
        <v>0</v>
      </c>
      <c r="K30" s="4" t="e">
        <f>+$C$67*D30</f>
        <v>#REF!</v>
      </c>
      <c r="L30" s="32">
        <f t="shared" si="4"/>
        <v>823919</v>
      </c>
      <c r="M30" s="39">
        <f t="shared" si="1"/>
        <v>4.5573020809735638E-3</v>
      </c>
      <c r="N30" s="39">
        <f t="shared" si="2"/>
        <v>0</v>
      </c>
      <c r="O30" s="32">
        <f>+J30*$O$9</f>
        <v>0</v>
      </c>
      <c r="P30" s="32" t="e">
        <f>+$C$67*D30</f>
        <v>#REF!</v>
      </c>
      <c r="Q30" s="45" t="e">
        <f>+O30+P30</f>
        <v>#REF!</v>
      </c>
      <c r="S30" s="48" t="e">
        <f>+Q30*$S$7</f>
        <v>#REF!</v>
      </c>
      <c r="T30" s="48"/>
      <c r="U30" s="48"/>
      <c r="V30" s="48"/>
    </row>
    <row r="31" spans="2:22" ht="12.75" x14ac:dyDescent="0.2">
      <c r="B31" s="18" t="s">
        <v>17</v>
      </c>
      <c r="C31" s="32"/>
      <c r="D31" s="54" t="s">
        <v>0</v>
      </c>
      <c r="E31" s="14"/>
      <c r="F31" s="4"/>
      <c r="G31" s="32"/>
      <c r="H31" s="32" t="s">
        <v>0</v>
      </c>
      <c r="I31" s="59" t="s">
        <v>0</v>
      </c>
      <c r="J31" s="4" t="s">
        <v>0</v>
      </c>
      <c r="K31" s="4" t="s">
        <v>0</v>
      </c>
      <c r="L31" s="32"/>
      <c r="M31" s="39"/>
      <c r="N31" s="39"/>
      <c r="O31" s="32"/>
      <c r="P31" s="32"/>
      <c r="Q31" s="45"/>
    </row>
    <row r="32" spans="2:22" ht="12.75" x14ac:dyDescent="0.2">
      <c r="B32" s="1" t="s">
        <v>16</v>
      </c>
      <c r="C32" s="32">
        <v>3360058.0000000005</v>
      </c>
      <c r="D32" s="54">
        <f t="shared" ref="D32:D37" si="5">+C32/$C$41</f>
        <v>1.8585321270163539E-2</v>
      </c>
      <c r="E32" s="14">
        <f t="shared" ref="E32:E37" si="6">+$E$9*C32</f>
        <v>1041126140.6096711</v>
      </c>
      <c r="F32" s="4">
        <f t="shared" ref="F32:F37" si="7">+D32*$C$45</f>
        <v>661315.77861537738</v>
      </c>
      <c r="G32" s="4">
        <f t="shared" ref="G32:G37" si="8">+F32-ROUNDDOWN(F32,0)</f>
        <v>0.77861537737771869</v>
      </c>
      <c r="H32" s="32">
        <f t="shared" ref="H32:H36" si="9">+G32*$H$9</f>
        <v>155.72307547554374</v>
      </c>
      <c r="I32" s="58">
        <f t="shared" ref="I32:I37" si="10">+F32-G32</f>
        <v>661315</v>
      </c>
      <c r="J32" s="4">
        <f t="shared" ref="J32:J37" si="11">+$C$49*D32</f>
        <v>0</v>
      </c>
      <c r="K32" s="4" t="e">
        <f t="shared" ref="K32:K37" si="12">+$C$67*D32</f>
        <v>#REF!</v>
      </c>
      <c r="L32" s="32">
        <f t="shared" si="4"/>
        <v>3360058.0000000005</v>
      </c>
      <c r="M32" s="39">
        <f t="shared" si="1"/>
        <v>1.8585321270163539E-2</v>
      </c>
      <c r="N32" s="39">
        <f t="shared" si="2"/>
        <v>0</v>
      </c>
      <c r="O32" s="32">
        <f t="shared" ref="O32:P40" si="13">+J32*$O$9</f>
        <v>0</v>
      </c>
      <c r="P32" s="32" t="e">
        <f t="shared" ref="P32:P37" si="14">+$C$67*D32</f>
        <v>#REF!</v>
      </c>
      <c r="Q32" s="45" t="e">
        <f t="shared" ref="Q32:Q40" si="15">+O32+P32</f>
        <v>#REF!</v>
      </c>
      <c r="S32" s="48" t="e">
        <f t="shared" ref="S32:S37" si="16">+Q32*$S$7</f>
        <v>#REF!</v>
      </c>
      <c r="T32" s="48"/>
      <c r="U32" s="48"/>
    </row>
    <row r="33" spans="2:21" ht="12.75" x14ac:dyDescent="0.2">
      <c r="B33" s="1" t="s">
        <v>15</v>
      </c>
      <c r="C33" s="32">
        <v>713522</v>
      </c>
      <c r="D33" s="54">
        <f t="shared" si="5"/>
        <v>3.9466686596867154E-3</v>
      </c>
      <c r="E33" s="14">
        <f t="shared" si="6"/>
        <v>221087375.90246767</v>
      </c>
      <c r="F33" s="4">
        <f t="shared" si="7"/>
        <v>140433.09877067636</v>
      </c>
      <c r="G33" s="4">
        <f t="shared" si="8"/>
        <v>9.8770676355343312E-2</v>
      </c>
      <c r="H33" s="32">
        <f t="shared" si="9"/>
        <v>19.754135271068662</v>
      </c>
      <c r="I33" s="58">
        <f t="shared" si="10"/>
        <v>140433</v>
      </c>
      <c r="J33" s="4">
        <f t="shared" si="11"/>
        <v>0</v>
      </c>
      <c r="K33" s="4" t="e">
        <f t="shared" si="12"/>
        <v>#REF!</v>
      </c>
      <c r="L33" s="32">
        <f t="shared" si="4"/>
        <v>713522</v>
      </c>
      <c r="M33" s="39">
        <f t="shared" si="1"/>
        <v>3.9466686596867154E-3</v>
      </c>
      <c r="N33" s="39">
        <f t="shared" si="2"/>
        <v>0</v>
      </c>
      <c r="O33" s="32">
        <f t="shared" si="13"/>
        <v>0</v>
      </c>
      <c r="P33" s="32" t="e">
        <f t="shared" si="14"/>
        <v>#REF!</v>
      </c>
      <c r="Q33" s="45" t="e">
        <f t="shared" si="15"/>
        <v>#REF!</v>
      </c>
      <c r="S33" s="48" t="e">
        <f t="shared" si="16"/>
        <v>#REF!</v>
      </c>
      <c r="T33" s="48"/>
      <c r="U33" s="48"/>
    </row>
    <row r="34" spans="2:21" ht="12.75" x14ac:dyDescent="0.2">
      <c r="B34" s="1" t="s">
        <v>14</v>
      </c>
      <c r="C34" s="32">
        <v>713522</v>
      </c>
      <c r="D34" s="54">
        <f t="shared" si="5"/>
        <v>3.9466686596867154E-3</v>
      </c>
      <c r="E34" s="14">
        <f t="shared" si="6"/>
        <v>221087375.90246767</v>
      </c>
      <c r="F34" s="4">
        <f t="shared" si="7"/>
        <v>140433.09877067636</v>
      </c>
      <c r="G34" s="4">
        <f t="shared" si="8"/>
        <v>9.8770676355343312E-2</v>
      </c>
      <c r="H34" s="32">
        <f t="shared" si="9"/>
        <v>19.754135271068662</v>
      </c>
      <c r="I34" s="58">
        <f t="shared" si="10"/>
        <v>140433</v>
      </c>
      <c r="J34" s="4">
        <f t="shared" si="11"/>
        <v>0</v>
      </c>
      <c r="K34" s="4" t="e">
        <f t="shared" si="12"/>
        <v>#REF!</v>
      </c>
      <c r="L34" s="32">
        <f t="shared" si="4"/>
        <v>713522</v>
      </c>
      <c r="M34" s="39">
        <f t="shared" si="1"/>
        <v>3.9466686596867154E-3</v>
      </c>
      <c r="N34" s="39">
        <f t="shared" si="2"/>
        <v>0</v>
      </c>
      <c r="O34" s="32">
        <f t="shared" si="13"/>
        <v>0</v>
      </c>
      <c r="P34" s="32" t="e">
        <f t="shared" si="14"/>
        <v>#REF!</v>
      </c>
      <c r="Q34" s="45" t="e">
        <f t="shared" si="15"/>
        <v>#REF!</v>
      </c>
      <c r="S34" s="48" t="e">
        <f t="shared" si="16"/>
        <v>#REF!</v>
      </c>
      <c r="T34" s="48"/>
      <c r="U34" s="48"/>
    </row>
    <row r="35" spans="2:21" ht="12.75" x14ac:dyDescent="0.2">
      <c r="B35" s="1" t="s">
        <v>13</v>
      </c>
      <c r="C35" s="32">
        <v>2190702.9999999995</v>
      </c>
      <c r="D35" s="54">
        <f t="shared" si="5"/>
        <v>1.2117326267139157E-2</v>
      </c>
      <c r="E35" s="14">
        <f t="shared" si="6"/>
        <v>678797258.74137521</v>
      </c>
      <c r="F35" s="4">
        <f t="shared" si="7"/>
        <v>431167.09894889989</v>
      </c>
      <c r="G35" s="4">
        <f t="shared" si="8"/>
        <v>9.8948899889364839E-2</v>
      </c>
      <c r="H35" s="32">
        <f t="shared" si="9"/>
        <v>19.789779977872968</v>
      </c>
      <c r="I35" s="58">
        <f t="shared" si="10"/>
        <v>431167</v>
      </c>
      <c r="J35" s="4">
        <f t="shared" si="11"/>
        <v>0</v>
      </c>
      <c r="K35" s="4" t="e">
        <f t="shared" si="12"/>
        <v>#REF!</v>
      </c>
      <c r="L35" s="32">
        <f t="shared" si="4"/>
        <v>2190702.9999999995</v>
      </c>
      <c r="M35" s="39">
        <f t="shared" si="1"/>
        <v>1.2117326267139157E-2</v>
      </c>
      <c r="N35" s="39">
        <f t="shared" si="2"/>
        <v>0</v>
      </c>
      <c r="O35" s="32">
        <f t="shared" si="13"/>
        <v>0</v>
      </c>
      <c r="P35" s="32" t="e">
        <f t="shared" si="14"/>
        <v>#REF!</v>
      </c>
      <c r="Q35" s="45" t="e">
        <f t="shared" si="15"/>
        <v>#REF!</v>
      </c>
      <c r="S35" s="48" t="e">
        <f t="shared" si="16"/>
        <v>#REF!</v>
      </c>
      <c r="T35" s="48"/>
      <c r="U35" s="48"/>
    </row>
    <row r="36" spans="2:21" ht="12.75" x14ac:dyDescent="0.2">
      <c r="B36" s="1" t="s">
        <v>12</v>
      </c>
      <c r="C36" s="32">
        <v>713522</v>
      </c>
      <c r="D36" s="54">
        <f t="shared" si="5"/>
        <v>3.9466686596867154E-3</v>
      </c>
      <c r="E36" s="14">
        <f t="shared" si="6"/>
        <v>221087375.90246767</v>
      </c>
      <c r="F36" s="4">
        <f t="shared" si="7"/>
        <v>140433.09877067636</v>
      </c>
      <c r="G36" s="4">
        <f t="shared" si="8"/>
        <v>9.8770676355343312E-2</v>
      </c>
      <c r="H36" s="32">
        <f t="shared" si="9"/>
        <v>19.754135271068662</v>
      </c>
      <c r="I36" s="58">
        <f t="shared" si="10"/>
        <v>140433</v>
      </c>
      <c r="J36" s="4">
        <f t="shared" si="11"/>
        <v>0</v>
      </c>
      <c r="K36" s="4" t="e">
        <f t="shared" si="12"/>
        <v>#REF!</v>
      </c>
      <c r="L36" s="32">
        <f t="shared" si="4"/>
        <v>713522</v>
      </c>
      <c r="M36" s="39">
        <f t="shared" si="1"/>
        <v>3.9466686596867154E-3</v>
      </c>
      <c r="N36" s="39">
        <f t="shared" si="2"/>
        <v>0</v>
      </c>
      <c r="O36" s="32">
        <f t="shared" si="13"/>
        <v>0</v>
      </c>
      <c r="P36" s="32" t="e">
        <f t="shared" si="14"/>
        <v>#REF!</v>
      </c>
      <c r="Q36" s="45" t="e">
        <f t="shared" si="15"/>
        <v>#REF!</v>
      </c>
      <c r="S36" s="48" t="e">
        <f t="shared" si="16"/>
        <v>#REF!</v>
      </c>
      <c r="T36" s="48"/>
      <c r="U36" s="48"/>
    </row>
    <row r="37" spans="2:21" ht="12.75" x14ac:dyDescent="0.2">
      <c r="B37" s="1" t="s">
        <v>11</v>
      </c>
      <c r="C37" s="32">
        <v>2.0000000000027818</v>
      </c>
      <c r="D37" s="54">
        <f t="shared" si="5"/>
        <v>1.1062500272429455E-8</v>
      </c>
      <c r="E37" s="14">
        <f t="shared" si="6"/>
        <v>619.70724351253409</v>
      </c>
      <c r="F37" s="4">
        <f t="shared" si="7"/>
        <v>0.39363354954961915</v>
      </c>
      <c r="G37" s="4">
        <f t="shared" si="8"/>
        <v>0.39363354954961915</v>
      </c>
      <c r="H37" s="32">
        <f>+G37*$H$9</f>
        <v>78.726709909923827</v>
      </c>
      <c r="I37" s="58">
        <f t="shared" si="10"/>
        <v>0</v>
      </c>
      <c r="J37" s="4">
        <f t="shared" si="11"/>
        <v>0</v>
      </c>
      <c r="K37" s="4" t="e">
        <f t="shared" si="12"/>
        <v>#REF!</v>
      </c>
      <c r="L37" s="32">
        <f t="shared" si="4"/>
        <v>2.0000000000027818</v>
      </c>
      <c r="M37" s="39">
        <f t="shared" si="1"/>
        <v>1.1062500272429455E-8</v>
      </c>
      <c r="N37" s="39">
        <f t="shared" si="2"/>
        <v>0</v>
      </c>
      <c r="O37" s="32">
        <f t="shared" si="13"/>
        <v>0</v>
      </c>
      <c r="P37" s="32" t="e">
        <f t="shared" si="14"/>
        <v>#REF!</v>
      </c>
      <c r="Q37" s="45" t="e">
        <f t="shared" si="15"/>
        <v>#REF!</v>
      </c>
      <c r="S37" s="48" t="e">
        <f t="shared" si="16"/>
        <v>#REF!</v>
      </c>
      <c r="T37" s="48"/>
      <c r="U37" s="48"/>
    </row>
    <row r="38" spans="2:21" ht="12.75" x14ac:dyDescent="0.2">
      <c r="B38" s="18" t="s">
        <v>10</v>
      </c>
      <c r="C38" s="4"/>
      <c r="D38" s="55"/>
      <c r="E38" s="14"/>
      <c r="F38" s="4"/>
      <c r="G38" s="4"/>
      <c r="H38" s="20"/>
      <c r="I38" s="68"/>
      <c r="J38" s="34"/>
      <c r="K38" s="33"/>
      <c r="L38" s="4">
        <f t="shared" si="4"/>
        <v>0</v>
      </c>
      <c r="M38" s="36"/>
      <c r="N38" s="36"/>
      <c r="O38" s="32">
        <f t="shared" si="13"/>
        <v>0</v>
      </c>
      <c r="P38" s="32">
        <f t="shared" si="13"/>
        <v>0</v>
      </c>
      <c r="Q38" s="45">
        <f t="shared" si="15"/>
        <v>0</v>
      </c>
    </row>
    <row r="39" spans="2:21" ht="12.75" x14ac:dyDescent="0.2">
      <c r="B39" s="18" t="s">
        <v>9</v>
      </c>
      <c r="C39" s="4"/>
      <c r="D39" s="55"/>
      <c r="E39" s="14"/>
      <c r="F39" s="33"/>
      <c r="G39" s="4"/>
      <c r="H39" s="20"/>
      <c r="I39" s="68"/>
      <c r="J39" s="34"/>
      <c r="K39" s="33"/>
      <c r="L39" s="4">
        <f t="shared" si="4"/>
        <v>0</v>
      </c>
      <c r="M39" s="36"/>
      <c r="N39" s="36"/>
      <c r="O39" s="32">
        <f t="shared" si="13"/>
        <v>0</v>
      </c>
      <c r="P39" s="32">
        <f t="shared" si="13"/>
        <v>0</v>
      </c>
      <c r="Q39" s="45">
        <f t="shared" si="15"/>
        <v>0</v>
      </c>
    </row>
    <row r="40" spans="2:21" ht="12.75" x14ac:dyDescent="0.2">
      <c r="B40" s="18"/>
      <c r="C40" s="4"/>
      <c r="D40" s="55"/>
      <c r="E40" s="14"/>
      <c r="F40" s="33"/>
      <c r="G40" s="4"/>
      <c r="H40" s="20"/>
      <c r="I40" s="68"/>
      <c r="J40" s="34"/>
      <c r="K40" s="33"/>
      <c r="L40" s="4">
        <f t="shared" si="4"/>
        <v>0</v>
      </c>
      <c r="M40" s="36"/>
      <c r="N40" s="36"/>
      <c r="O40" s="32">
        <f t="shared" si="13"/>
        <v>0</v>
      </c>
      <c r="P40" s="32">
        <f t="shared" si="13"/>
        <v>0</v>
      </c>
      <c r="Q40" s="45">
        <f t="shared" si="15"/>
        <v>0</v>
      </c>
    </row>
    <row r="41" spans="2:21" ht="12.75" x14ac:dyDescent="0.2">
      <c r="B41" s="6" t="s">
        <v>8</v>
      </c>
      <c r="C41" s="60">
        <f>SUM(C12:C37)</f>
        <v>180790956</v>
      </c>
      <c r="D41" s="56">
        <v>1</v>
      </c>
      <c r="E41" s="10">
        <f>+$E$9*C41</f>
        <v>56018732497.300003</v>
      </c>
      <c r="F41" s="5">
        <f>SUM(F12:F37)</f>
        <v>35582692.868325032</v>
      </c>
      <c r="G41" s="5">
        <f t="shared" ref="G41:H41" si="17">SUM(G12:G37)</f>
        <v>6.8683250142462811</v>
      </c>
      <c r="H41" s="5">
        <f t="shared" si="17"/>
        <v>1373.6650028492561</v>
      </c>
      <c r="I41" s="60">
        <f>SUM(I12:I37)</f>
        <v>35582686</v>
      </c>
      <c r="J41" s="11">
        <f>+SUM(J12:J37)</f>
        <v>0</v>
      </c>
      <c r="K41" s="5" t="e">
        <f>+SUM(K12:K39)</f>
        <v>#REF!</v>
      </c>
      <c r="L41" s="5">
        <f>+J41+C41</f>
        <v>180790956</v>
      </c>
      <c r="M41" s="47">
        <f t="shared" si="1"/>
        <v>1</v>
      </c>
      <c r="N41" s="47">
        <f>+SUM(N12:N37)</f>
        <v>0</v>
      </c>
      <c r="O41" s="32">
        <f>SUM(O12:O39)</f>
        <v>0</v>
      </c>
      <c r="P41" s="44" t="e">
        <f>SUM(P12:P38)</f>
        <v>#REF!</v>
      </c>
      <c r="Q41" s="46" t="e">
        <f>+O41+P41</f>
        <v>#REF!</v>
      </c>
      <c r="S41" s="3" t="e">
        <f>SUM(S12:S40)</f>
        <v>#REF!</v>
      </c>
      <c r="T41" s="3"/>
      <c r="U41" s="3"/>
    </row>
    <row r="42" spans="2:21" x14ac:dyDescent="0.25">
      <c r="C42" s="12"/>
      <c r="D42" s="57"/>
      <c r="F42" s="16"/>
      <c r="H42" s="15"/>
      <c r="I42" s="69"/>
      <c r="J42" s="7"/>
      <c r="K42" s="7"/>
      <c r="L42" s="19"/>
      <c r="M42" s="19"/>
      <c r="N42" s="19"/>
      <c r="O42" s="28"/>
      <c r="P42" s="27"/>
      <c r="Q42" s="37"/>
      <c r="U42" s="3"/>
    </row>
    <row r="43" spans="2:21" ht="13.5" customHeight="1" x14ac:dyDescent="0.25">
      <c r="B43" s="6"/>
      <c r="C43" s="17"/>
      <c r="D43" s="15"/>
      <c r="F43" s="16"/>
      <c r="H43" s="2"/>
      <c r="I43" s="69"/>
      <c r="J43" s="7"/>
      <c r="K43" s="7"/>
      <c r="L43" s="7"/>
      <c r="M43" s="7"/>
      <c r="N43" s="7"/>
      <c r="O43" s="28"/>
      <c r="P43" s="28"/>
      <c r="Q43" s="38"/>
    </row>
    <row r="44" spans="2:21" ht="14.25" customHeight="1" x14ac:dyDescent="0.25">
      <c r="B44" s="6" t="s">
        <v>64</v>
      </c>
      <c r="C44" s="5">
        <f>+PROYECTO!E23</f>
        <v>7116538573.6650028</v>
      </c>
      <c r="E44" s="14"/>
      <c r="F44" s="16"/>
      <c r="H44" s="15"/>
      <c r="I44" s="69"/>
      <c r="J44" s="7"/>
      <c r="K44" s="7"/>
      <c r="L44" s="7"/>
      <c r="M44" s="7"/>
      <c r="N44" s="7"/>
      <c r="O44" s="28"/>
      <c r="P44" s="28"/>
    </row>
    <row r="45" spans="2:21" ht="14.25" customHeight="1" x14ac:dyDescent="0.25">
      <c r="B45" s="6" t="s">
        <v>7</v>
      </c>
      <c r="C45" s="5">
        <f>+C44/C46</f>
        <v>35582692.868325017</v>
      </c>
      <c r="D45" s="8"/>
      <c r="E45" s="42"/>
      <c r="J45" s="13"/>
      <c r="L45" s="13"/>
      <c r="M45" s="13"/>
      <c r="N45" s="13"/>
      <c r="O45" s="13"/>
      <c r="P45" s="13"/>
    </row>
    <row r="46" spans="2:21" ht="14.25" customHeight="1" x14ac:dyDescent="0.25">
      <c r="B46" s="6" t="s">
        <v>6</v>
      </c>
      <c r="C46" s="5">
        <v>200</v>
      </c>
      <c r="D46" s="2"/>
      <c r="E46" s="14"/>
    </row>
    <row r="47" spans="2:21" ht="14.25" customHeight="1" x14ac:dyDescent="0.25">
      <c r="B47" s="6"/>
      <c r="C47" s="5"/>
      <c r="D47" s="2"/>
    </row>
    <row r="48" spans="2:21" ht="14.25" customHeight="1" x14ac:dyDescent="0.25">
      <c r="B48" s="6" t="s">
        <v>74</v>
      </c>
      <c r="C48" s="44">
        <f>+PROYECTO!D27</f>
        <v>0</v>
      </c>
      <c r="D48" s="2"/>
      <c r="E48" s="42"/>
    </row>
    <row r="49" spans="2:5" ht="14.25" customHeight="1" x14ac:dyDescent="0.25">
      <c r="B49" s="6" t="s">
        <v>75</v>
      </c>
      <c r="C49" s="10">
        <f>+C48/C46</f>
        <v>0</v>
      </c>
      <c r="D49" s="2"/>
      <c r="E49" s="14"/>
    </row>
    <row r="50" spans="2:5" ht="14.25" customHeight="1" x14ac:dyDescent="0.25">
      <c r="D50" s="2"/>
    </row>
    <row r="51" spans="2:5" ht="14.25" customHeight="1" x14ac:dyDescent="0.25">
      <c r="B51" s="6" t="s">
        <v>66</v>
      </c>
      <c r="D51" s="2"/>
    </row>
    <row r="52" spans="2:5" ht="14.25" customHeight="1" x14ac:dyDescent="0.25">
      <c r="B52" s="6" t="s">
        <v>67</v>
      </c>
      <c r="C52" s="5">
        <f>+O41</f>
        <v>0</v>
      </c>
      <c r="D52" s="2"/>
    </row>
    <row r="53" spans="2:5" ht="14.25" customHeight="1" x14ac:dyDescent="0.25">
      <c r="B53" s="6" t="s">
        <v>68</v>
      </c>
      <c r="C53" s="5">
        <f>+I41</f>
        <v>35582686</v>
      </c>
      <c r="D53" s="2"/>
    </row>
    <row r="54" spans="2:5" ht="14.25" customHeight="1" x14ac:dyDescent="0.25">
      <c r="B54" s="6" t="s">
        <v>6</v>
      </c>
      <c r="C54" s="5">
        <v>200</v>
      </c>
      <c r="D54" s="2"/>
    </row>
    <row r="55" spans="2:5" ht="14.25" customHeight="1" x14ac:dyDescent="0.25">
      <c r="B55" s="6"/>
      <c r="C55" s="5"/>
      <c r="D55" s="2"/>
    </row>
    <row r="56" spans="2:5" ht="14.25" customHeight="1" x14ac:dyDescent="0.25">
      <c r="B56" s="6"/>
      <c r="C56" s="5"/>
      <c r="D56" s="2"/>
    </row>
    <row r="57" spans="2:5" ht="14.25" customHeight="1" x14ac:dyDescent="0.25">
      <c r="B57" s="6" t="s">
        <v>69</v>
      </c>
      <c r="C57" s="5">
        <f>+O12+O14+O16+O18+O20+O22+O24+O26+O28+O30+O32+O33+O34+O35+O36+O37</f>
        <v>0</v>
      </c>
      <c r="D57" s="2"/>
    </row>
    <row r="58" spans="2:5" ht="14.25" customHeight="1" x14ac:dyDescent="0.25">
      <c r="B58" s="70" t="s">
        <v>70</v>
      </c>
      <c r="C58" s="71">
        <f>+G41</f>
        <v>6.8683250142462811</v>
      </c>
      <c r="D58" s="2"/>
    </row>
    <row r="59" spans="2:5" x14ac:dyDescent="0.25">
      <c r="B59" s="70" t="s">
        <v>71</v>
      </c>
      <c r="C59" s="72">
        <f>+H41</f>
        <v>1373.6650028492561</v>
      </c>
    </row>
    <row r="60" spans="2:5" x14ac:dyDescent="0.25">
      <c r="B60" s="6" t="s">
        <v>72</v>
      </c>
      <c r="C60" s="5" t="e">
        <f>+P41</f>
        <v>#REF!</v>
      </c>
    </row>
    <row r="61" spans="2:5" x14ac:dyDescent="0.25">
      <c r="B61" s="6"/>
      <c r="C61" s="5"/>
    </row>
    <row r="62" spans="2:5" x14ac:dyDescent="0.25">
      <c r="C62" s="6"/>
    </row>
    <row r="63" spans="2:5" x14ac:dyDescent="0.25">
      <c r="B63" s="6" t="s">
        <v>76</v>
      </c>
      <c r="C63" s="10">
        <v>56018732497.300003</v>
      </c>
    </row>
    <row r="64" spans="2:5" x14ac:dyDescent="0.25">
      <c r="B64" s="6" t="s">
        <v>61</v>
      </c>
      <c r="C64" s="43">
        <f>+C63/C41</f>
        <v>309.85362175583606</v>
      </c>
    </row>
    <row r="65" spans="2:3" x14ac:dyDescent="0.25">
      <c r="C65" s="6"/>
    </row>
    <row r="66" spans="2:3" x14ac:dyDescent="0.25">
      <c r="C66" s="6"/>
    </row>
    <row r="67" spans="2:3" x14ac:dyDescent="0.25">
      <c r="B67" s="6" t="s">
        <v>62</v>
      </c>
      <c r="C67" s="5" t="e">
        <f>+PROYECTO!#REF!</f>
        <v>#REF!</v>
      </c>
    </row>
    <row r="68" spans="2:3" x14ac:dyDescent="0.25">
      <c r="C68" s="6"/>
    </row>
    <row r="69" spans="2:3" x14ac:dyDescent="0.25">
      <c r="C69" s="6"/>
    </row>
    <row r="70" spans="2:3" x14ac:dyDescent="0.25">
      <c r="C70" s="6"/>
    </row>
    <row r="71" spans="2:3" x14ac:dyDescent="0.25">
      <c r="C71" s="6"/>
    </row>
    <row r="72" spans="2:3" x14ac:dyDescent="0.25">
      <c r="C72" s="6"/>
    </row>
    <row r="73" spans="2:3" x14ac:dyDescent="0.25">
      <c r="C73" s="6"/>
    </row>
    <row r="74" spans="2:3" x14ac:dyDescent="0.25">
      <c r="C74" s="6"/>
    </row>
    <row r="75" spans="2:3" x14ac:dyDescent="0.25">
      <c r="C75" s="6"/>
    </row>
    <row r="76" spans="2:3" x14ac:dyDescent="0.25">
      <c r="C76" s="6"/>
    </row>
    <row r="77" spans="2:3" x14ac:dyDescent="0.25">
      <c r="C77" s="6"/>
    </row>
    <row r="78" spans="2:3" x14ac:dyDescent="0.25">
      <c r="C78" s="6"/>
    </row>
    <row r="79" spans="2:3" x14ac:dyDescent="0.25">
      <c r="C79" s="6"/>
    </row>
    <row r="80" spans="2:3" x14ac:dyDescent="0.25">
      <c r="C80" s="6"/>
    </row>
    <row r="81" spans="3:3" x14ac:dyDescent="0.25">
      <c r="C81" s="6"/>
    </row>
    <row r="82" spans="3:3" x14ac:dyDescent="0.25">
      <c r="C82" s="6"/>
    </row>
    <row r="83" spans="3:3" x14ac:dyDescent="0.25">
      <c r="C83" s="6"/>
    </row>
    <row r="84" spans="3:3" x14ac:dyDescent="0.25">
      <c r="C84" s="6"/>
    </row>
    <row r="85" spans="3:3" x14ac:dyDescent="0.25">
      <c r="C85" s="6"/>
    </row>
    <row r="86" spans="3:3" x14ac:dyDescent="0.25">
      <c r="C86" s="6"/>
    </row>
    <row r="87" spans="3:3" x14ac:dyDescent="0.25">
      <c r="C87" s="6"/>
    </row>
    <row r="88" spans="3:3" x14ac:dyDescent="0.25">
      <c r="C88" s="6"/>
    </row>
    <row r="89" spans="3:3" x14ac:dyDescent="0.25">
      <c r="C89" s="6"/>
    </row>
    <row r="90" spans="3:3" x14ac:dyDescent="0.25">
      <c r="C90" s="6"/>
    </row>
    <row r="91" spans="3:3" x14ac:dyDescent="0.25">
      <c r="C91" s="6"/>
    </row>
    <row r="92" spans="3:3" x14ac:dyDescent="0.25">
      <c r="C92" s="6"/>
    </row>
    <row r="93" spans="3:3" x14ac:dyDescent="0.25">
      <c r="C93" s="6"/>
    </row>
    <row r="94" spans="3:3" x14ac:dyDescent="0.25">
      <c r="C94" s="6"/>
    </row>
    <row r="95" spans="3:3" x14ac:dyDescent="0.25">
      <c r="C95" s="6"/>
    </row>
    <row r="96" spans="3:3" x14ac:dyDescent="0.25">
      <c r="C96" s="6"/>
    </row>
    <row r="97" spans="3:3" x14ac:dyDescent="0.25">
      <c r="C97" s="6"/>
    </row>
    <row r="98" spans="3:3" x14ac:dyDescent="0.25">
      <c r="C98" s="6"/>
    </row>
    <row r="99" spans="3:3" x14ac:dyDescent="0.25">
      <c r="C99" s="6"/>
    </row>
  </sheetData>
  <mergeCells count="1">
    <mergeCell ref="G5:O5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Y99"/>
  <sheetViews>
    <sheetView showGridLines="0" topLeftCell="E9" zoomScaleNormal="100" workbookViewId="0">
      <selection activeCell="I26" sqref="I26"/>
    </sheetView>
  </sheetViews>
  <sheetFormatPr baseColWidth="10" defaultRowHeight="15" x14ac:dyDescent="0.25"/>
  <cols>
    <col min="1" max="1" width="5.28515625" style="1" customWidth="1"/>
    <col min="2" max="2" width="57.5703125" style="1" customWidth="1"/>
    <col min="3" max="3" width="23.28515625" style="1" bestFit="1" customWidth="1"/>
    <col min="4" max="4" width="20.42578125" style="1" customWidth="1"/>
    <col min="5" max="5" width="17.5703125" style="1" bestFit="1" customWidth="1"/>
    <col min="6" max="6" width="23.140625" style="3" bestFit="1" customWidth="1"/>
    <col min="7" max="7" width="14.7109375" style="2" bestFit="1" customWidth="1"/>
    <col min="8" max="8" width="17" style="1" bestFit="1" customWidth="1"/>
    <col min="9" max="9" width="18" style="64" bestFit="1" customWidth="1"/>
    <col min="10" max="10" width="16.85546875" style="9" customWidth="1"/>
    <col min="11" max="11" width="16.5703125" style="74" customWidth="1"/>
    <col min="12" max="12" width="18.5703125" style="61" bestFit="1" customWidth="1"/>
    <col min="13" max="13" width="16.5703125" style="9" bestFit="1" customWidth="1"/>
    <col min="14" max="15" width="16.5703125" style="74" customWidth="1"/>
    <col min="16" max="16" width="17.85546875" style="9" bestFit="1" customWidth="1"/>
    <col min="17" max="17" width="19.28515625" style="9" bestFit="1" customWidth="1"/>
    <col min="18" max="18" width="16.5703125" style="9" bestFit="1" customWidth="1"/>
    <col min="19" max="19" width="18.5703125" style="9" bestFit="1" customWidth="1"/>
    <col min="20" max="20" width="18.5703125" bestFit="1" customWidth="1"/>
    <col min="21" max="21" width="12.42578125" style="1" bestFit="1" customWidth="1"/>
    <col min="22" max="23" width="18" style="1" bestFit="1" customWidth="1"/>
    <col min="24" max="24" width="18.28515625" style="1" bestFit="1" customWidth="1"/>
    <col min="25" max="25" width="17.5703125" style="1" bestFit="1" customWidth="1"/>
    <col min="26" max="16384" width="11.42578125" style="1"/>
  </cols>
  <sheetData>
    <row r="1" spans="2:24" x14ac:dyDescent="0.25">
      <c r="B1" s="6"/>
    </row>
    <row r="2" spans="2:24" x14ac:dyDescent="0.25">
      <c r="B2" s="26" t="s">
        <v>5</v>
      </c>
    </row>
    <row r="3" spans="2:24" x14ac:dyDescent="0.25">
      <c r="B3" s="26" t="s">
        <v>77</v>
      </c>
      <c r="P3" s="7"/>
    </row>
    <row r="4" spans="2:24" x14ac:dyDescent="0.25">
      <c r="B4" s="26"/>
      <c r="D4" s="42"/>
    </row>
    <row r="5" spans="2:24" x14ac:dyDescent="0.25">
      <c r="B5" s="6"/>
      <c r="G5" s="286" t="s">
        <v>78</v>
      </c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2"/>
    </row>
    <row r="6" spans="2:24" x14ac:dyDescent="0.25">
      <c r="B6" s="6"/>
      <c r="C6" s="35"/>
      <c r="D6" s="35"/>
      <c r="E6" s="35"/>
      <c r="F6" s="62"/>
      <c r="G6" s="25"/>
      <c r="H6" s="24"/>
      <c r="I6" s="65"/>
      <c r="J6" s="24"/>
      <c r="K6" s="75"/>
      <c r="L6" s="62"/>
      <c r="M6" s="24"/>
      <c r="N6" s="75"/>
      <c r="O6" s="75"/>
      <c r="P6" s="24"/>
      <c r="Q6" s="24"/>
      <c r="R6" s="24"/>
      <c r="S6" s="24"/>
      <c r="T6" s="41"/>
      <c r="V6" s="49"/>
      <c r="W6" s="49"/>
      <c r="X6" s="49"/>
    </row>
    <row r="7" spans="2:24" ht="18.75" x14ac:dyDescent="0.25">
      <c r="C7" s="22" t="s">
        <v>50</v>
      </c>
      <c r="D7" s="22" t="s">
        <v>49</v>
      </c>
      <c r="E7" s="22" t="s">
        <v>51</v>
      </c>
      <c r="F7" s="63" t="s">
        <v>48</v>
      </c>
      <c r="G7" s="29" t="s">
        <v>47</v>
      </c>
      <c r="H7" s="22" t="s">
        <v>46</v>
      </c>
      <c r="I7" s="66" t="s">
        <v>39</v>
      </c>
      <c r="J7" s="22"/>
      <c r="K7" s="76"/>
      <c r="L7" s="63"/>
      <c r="M7" s="22" t="s">
        <v>45</v>
      </c>
      <c r="N7" s="76"/>
      <c r="O7" s="76"/>
      <c r="P7" s="22"/>
      <c r="Q7" s="22"/>
      <c r="R7" s="22" t="s">
        <v>53</v>
      </c>
      <c r="S7" s="22" t="s">
        <v>53</v>
      </c>
      <c r="V7" s="51">
        <v>1</v>
      </c>
      <c r="W7" s="51"/>
      <c r="X7" s="51"/>
    </row>
    <row r="8" spans="2:24" ht="12.75" x14ac:dyDescent="0.2">
      <c r="B8" s="6" t="s">
        <v>44</v>
      </c>
      <c r="C8" s="22" t="s">
        <v>39</v>
      </c>
      <c r="D8" s="22" t="s">
        <v>38</v>
      </c>
      <c r="E8" s="22" t="s">
        <v>52</v>
      </c>
      <c r="F8" s="63" t="s">
        <v>43</v>
      </c>
      <c r="G8" s="29" t="s">
        <v>42</v>
      </c>
      <c r="H8" s="22" t="s">
        <v>41</v>
      </c>
      <c r="I8" s="66" t="s">
        <v>40</v>
      </c>
      <c r="J8" s="22" t="s">
        <v>48</v>
      </c>
      <c r="K8" s="76" t="s">
        <v>48</v>
      </c>
      <c r="L8" s="63" t="s">
        <v>53</v>
      </c>
      <c r="M8" s="23" t="s">
        <v>48</v>
      </c>
      <c r="N8" s="77"/>
      <c r="O8" s="77"/>
      <c r="P8" s="22" t="s">
        <v>57</v>
      </c>
      <c r="Q8" s="22" t="s">
        <v>58</v>
      </c>
      <c r="R8" s="22" t="s">
        <v>74</v>
      </c>
      <c r="S8" s="22" t="s">
        <v>63</v>
      </c>
      <c r="T8" s="22" t="s">
        <v>45</v>
      </c>
      <c r="V8" s="50" t="s">
        <v>65</v>
      </c>
      <c r="W8" s="22"/>
      <c r="X8" s="22"/>
    </row>
    <row r="9" spans="2:24" ht="12.75" x14ac:dyDescent="0.2">
      <c r="B9" s="22"/>
      <c r="C9" s="23">
        <v>43435</v>
      </c>
      <c r="D9" s="23">
        <v>43435</v>
      </c>
      <c r="E9" s="31">
        <f>+C63/C41</f>
        <v>309.85362175583606</v>
      </c>
      <c r="F9" s="30">
        <v>2018</v>
      </c>
      <c r="G9" s="30">
        <v>2018</v>
      </c>
      <c r="H9" s="31">
        <v>200</v>
      </c>
      <c r="I9" s="66" t="s">
        <v>37</v>
      </c>
      <c r="J9" s="23" t="s">
        <v>54</v>
      </c>
      <c r="K9" s="77" t="s">
        <v>54</v>
      </c>
      <c r="L9" s="63" t="s">
        <v>56</v>
      </c>
      <c r="M9" s="22">
        <v>2018</v>
      </c>
      <c r="N9" s="76" t="s">
        <v>91</v>
      </c>
      <c r="O9" s="76"/>
      <c r="P9" s="23" t="s">
        <v>73</v>
      </c>
      <c r="Q9" s="23" t="s">
        <v>59</v>
      </c>
      <c r="R9" s="31">
        <v>200</v>
      </c>
      <c r="S9" s="31" t="s">
        <v>55</v>
      </c>
      <c r="T9" s="22" t="s">
        <v>53</v>
      </c>
      <c r="V9" s="22" t="s">
        <v>53</v>
      </c>
      <c r="W9" s="22"/>
      <c r="X9" s="22"/>
    </row>
    <row r="10" spans="2:24" x14ac:dyDescent="0.25">
      <c r="D10" s="22"/>
      <c r="F10" s="63"/>
      <c r="G10" s="29"/>
      <c r="H10" s="22"/>
      <c r="I10" s="66"/>
      <c r="J10" s="22"/>
      <c r="K10" s="76" t="s">
        <v>79</v>
      </c>
      <c r="L10" s="63"/>
      <c r="P10" s="22"/>
      <c r="Q10" s="22"/>
      <c r="R10" s="22"/>
      <c r="S10" s="22"/>
    </row>
    <row r="11" spans="2:24" x14ac:dyDescent="0.25">
      <c r="C11" s="3"/>
      <c r="D11" s="21"/>
      <c r="G11" s="4"/>
      <c r="I11" s="67"/>
      <c r="J11" s="1"/>
      <c r="K11" s="78"/>
      <c r="L11" s="3"/>
      <c r="M11" s="1"/>
      <c r="N11" s="78"/>
      <c r="O11" s="78"/>
      <c r="P11" s="1"/>
      <c r="Q11" s="1"/>
      <c r="R11" s="1"/>
      <c r="S11" s="1"/>
    </row>
    <row r="12" spans="2:24" ht="12.75" x14ac:dyDescent="0.2">
      <c r="B12" s="1" t="s">
        <v>36</v>
      </c>
      <c r="C12" s="4">
        <v>161482580</v>
      </c>
      <c r="D12" s="53">
        <f>+C12/$C$41</f>
        <v>0.89320054262006332</v>
      </c>
      <c r="E12" s="14">
        <f>+$E$9*C12</f>
        <v>50035962263.47654</v>
      </c>
      <c r="F12" s="4">
        <f>+D12*$C$45</f>
        <v>31782480.577870961</v>
      </c>
      <c r="G12" s="4">
        <f>+F12-ROUNDDOWN(F12,0)</f>
        <v>0.57787096127867699</v>
      </c>
      <c r="H12" s="4">
        <f>+G12*$H$9</f>
        <v>115.5741922557354</v>
      </c>
      <c r="I12" s="58">
        <f>+F12-G12</f>
        <v>31782480</v>
      </c>
      <c r="J12" s="4">
        <f>+$C$49*D12</f>
        <v>0</v>
      </c>
      <c r="K12" s="79">
        <f>ROUND(J12,0)</f>
        <v>0</v>
      </c>
      <c r="L12" s="4" t="e">
        <f>+$C$67*D12</f>
        <v>#REF!</v>
      </c>
      <c r="M12" s="91">
        <f>+C12+J12</f>
        <v>161482580</v>
      </c>
      <c r="N12" s="95">
        <f>+K12+C12</f>
        <v>161482580</v>
      </c>
      <c r="O12" s="93">
        <f>ROUND(N12,0)</f>
        <v>161482580</v>
      </c>
      <c r="P12" s="36">
        <f>+M12/$M$41</f>
        <v>0.89320054262006332</v>
      </c>
      <c r="Q12" s="36">
        <f>+P12-D12</f>
        <v>0</v>
      </c>
      <c r="R12" s="32">
        <f>+J12*$R$9</f>
        <v>0</v>
      </c>
      <c r="S12" s="32" t="e">
        <f>+$C$67*D12</f>
        <v>#REF!</v>
      </c>
      <c r="T12" s="45" t="e">
        <f>+R12+S12</f>
        <v>#REF!</v>
      </c>
      <c r="V12" s="48" t="e">
        <f>+T12*$V$7</f>
        <v>#REF!</v>
      </c>
      <c r="W12" s="48"/>
      <c r="X12" s="48"/>
    </row>
    <row r="13" spans="2:24" ht="12.75" x14ac:dyDescent="0.2">
      <c r="B13" s="18" t="s">
        <v>35</v>
      </c>
      <c r="C13" s="4"/>
      <c r="D13" s="53"/>
      <c r="E13" s="14"/>
      <c r="F13" s="4">
        <f>+C46*D13</f>
        <v>0</v>
      </c>
      <c r="G13" s="4" t="s">
        <v>0</v>
      </c>
      <c r="H13" s="4"/>
      <c r="I13" s="58" t="s">
        <v>0</v>
      </c>
      <c r="J13" s="4" t="s">
        <v>0</v>
      </c>
      <c r="K13" s="79"/>
      <c r="L13" s="4" t="s">
        <v>0</v>
      </c>
      <c r="M13" s="91"/>
      <c r="N13" s="95"/>
      <c r="O13" s="93"/>
      <c r="P13" s="36"/>
      <c r="Q13" s="36"/>
      <c r="R13" s="32"/>
      <c r="S13" s="32"/>
      <c r="T13" s="45"/>
    </row>
    <row r="14" spans="2:24" ht="12.75" x14ac:dyDescent="0.2">
      <c r="B14" s="1" t="s">
        <v>34</v>
      </c>
      <c r="C14" s="4">
        <v>1898898</v>
      </c>
      <c r="D14" s="53">
        <f>+C14/$C$41</f>
        <v>1.0503279821143265E-2</v>
      </c>
      <c r="E14" s="14">
        <f>+$E$9*C14</f>
        <v>588380422.64491355</v>
      </c>
      <c r="F14" s="4">
        <f>+D14*$C$45</f>
        <v>373734.97998581652</v>
      </c>
      <c r="G14" s="4">
        <f>+F14-ROUNDDOWN(F14,0)</f>
        <v>0.97998581652063876</v>
      </c>
      <c r="H14" s="4">
        <f>+G14*$H$9</f>
        <v>195.99716330412775</v>
      </c>
      <c r="I14" s="58">
        <f>+F14-G14</f>
        <v>373734</v>
      </c>
      <c r="J14" s="4">
        <f>+$C$49*D14</f>
        <v>0</v>
      </c>
      <c r="K14" s="79">
        <f>ROUND(J14,0)</f>
        <v>0</v>
      </c>
      <c r="L14" s="4" t="e">
        <f>+$C$67*D14</f>
        <v>#REF!</v>
      </c>
      <c r="M14" s="91">
        <f>+C14+J14</f>
        <v>1898898</v>
      </c>
      <c r="N14" s="95">
        <f>+K14+C14</f>
        <v>1898898</v>
      </c>
      <c r="O14" s="93">
        <f>ROUND(N14,0)</f>
        <v>1898898</v>
      </c>
      <c r="P14" s="36">
        <f t="shared" ref="P14:P41" si="0">+M14/$M$41</f>
        <v>1.0503279821143265E-2</v>
      </c>
      <c r="Q14" s="36">
        <f>+P14-D14</f>
        <v>0</v>
      </c>
      <c r="R14" s="32">
        <f>+J14*$R$9</f>
        <v>0</v>
      </c>
      <c r="S14" s="32" t="e">
        <f>+$C$67*D14</f>
        <v>#REF!</v>
      </c>
      <c r="T14" s="45" t="e">
        <f>+R14+S14</f>
        <v>#REF!</v>
      </c>
      <c r="V14" s="48" t="e">
        <f>+T14*$V$7</f>
        <v>#REF!</v>
      </c>
      <c r="W14" s="48"/>
      <c r="X14" s="48"/>
    </row>
    <row r="15" spans="2:24" ht="12.75" x14ac:dyDescent="0.2">
      <c r="B15" s="18" t="s">
        <v>33</v>
      </c>
      <c r="C15" s="4"/>
      <c r="D15" s="53"/>
      <c r="E15" s="14"/>
      <c r="F15" s="4">
        <f>+C46*D15</f>
        <v>0</v>
      </c>
      <c r="G15" s="4"/>
      <c r="H15" s="4"/>
      <c r="I15" s="58" t="s">
        <v>0</v>
      </c>
      <c r="J15" s="4" t="s">
        <v>0</v>
      </c>
      <c r="K15" s="79"/>
      <c r="L15" s="4" t="s">
        <v>0</v>
      </c>
      <c r="M15" s="91"/>
      <c r="N15" s="95"/>
      <c r="O15" s="93"/>
      <c r="P15" s="36"/>
      <c r="Q15" s="36"/>
      <c r="R15" s="32"/>
      <c r="S15" s="32"/>
      <c r="T15" s="45"/>
    </row>
    <row r="16" spans="2:24" ht="12.75" x14ac:dyDescent="0.2">
      <c r="B16" s="1" t="s">
        <v>32</v>
      </c>
      <c r="C16" s="32">
        <v>479581</v>
      </c>
      <c r="D16" s="54">
        <f>+C16/$C$41</f>
        <v>2.6526824715723059E-3</v>
      </c>
      <c r="E16" s="14">
        <f>+$E$9*C16</f>
        <v>148599909.7752856</v>
      </c>
      <c r="F16" s="4">
        <f>+D16*$C$45</f>
        <v>94389.585663146674</v>
      </c>
      <c r="G16" s="4">
        <f>+F16-ROUNDDOWN(F16,0)</f>
        <v>0.58566314667405095</v>
      </c>
      <c r="H16" s="32">
        <f>+G16*$H$9</f>
        <v>117.13262933481019</v>
      </c>
      <c r="I16" s="58">
        <f>+F16-G16</f>
        <v>94389</v>
      </c>
      <c r="J16" s="4">
        <f>+$C$49*D16</f>
        <v>0</v>
      </c>
      <c r="K16" s="79">
        <f t="shared" ref="K16:K40" si="1">ROUND(J16,0)</f>
        <v>0</v>
      </c>
      <c r="L16" s="4" t="e">
        <f>+$C$67*D16</f>
        <v>#REF!</v>
      </c>
      <c r="M16" s="91">
        <f>+C16+J16</f>
        <v>479581</v>
      </c>
      <c r="N16" s="95">
        <f>+K16+C16</f>
        <v>479581</v>
      </c>
      <c r="O16" s="93">
        <f>ROUND(N16,0)</f>
        <v>479581</v>
      </c>
      <c r="P16" s="39">
        <f t="shared" si="0"/>
        <v>2.6526824715723059E-3</v>
      </c>
      <c r="Q16" s="39">
        <f>+P16-D16</f>
        <v>0</v>
      </c>
      <c r="R16" s="32">
        <f>+J16*$R$9</f>
        <v>0</v>
      </c>
      <c r="S16" s="32" t="e">
        <f>+$C$67*D16</f>
        <v>#REF!</v>
      </c>
      <c r="T16" s="45" t="e">
        <f>+R16+S16</f>
        <v>#REF!</v>
      </c>
      <c r="V16" s="48" t="e">
        <f>+T16*$V$7</f>
        <v>#REF!</v>
      </c>
      <c r="W16" s="48"/>
      <c r="X16" s="48"/>
    </row>
    <row r="17" spans="2:25" ht="12.75" x14ac:dyDescent="0.2">
      <c r="B17" s="18" t="s">
        <v>31</v>
      </c>
      <c r="C17" s="32"/>
      <c r="D17" s="54"/>
      <c r="E17" s="14"/>
      <c r="F17" s="4">
        <v>0</v>
      </c>
      <c r="G17" s="32">
        <v>0</v>
      </c>
      <c r="H17" s="32" t="s">
        <v>0</v>
      </c>
      <c r="I17" s="59" t="s">
        <v>0</v>
      </c>
      <c r="J17" s="4" t="s">
        <v>0</v>
      </c>
      <c r="K17" s="79"/>
      <c r="L17" s="4" t="s">
        <v>0</v>
      </c>
      <c r="M17" s="92"/>
      <c r="N17" s="95"/>
      <c r="O17" s="93"/>
      <c r="P17" s="39"/>
      <c r="Q17" s="39"/>
      <c r="R17" s="32"/>
      <c r="S17" s="32"/>
      <c r="T17" s="45"/>
    </row>
    <row r="18" spans="2:25" ht="12.75" x14ac:dyDescent="0.2">
      <c r="B18" s="1" t="s">
        <v>30</v>
      </c>
      <c r="C18" s="32">
        <v>2729150.0000000005</v>
      </c>
      <c r="D18" s="54">
        <f>+C18/$C$41</f>
        <v>1.509561130922943E-2</v>
      </c>
      <c r="E18" s="14">
        <f>+$E$9*C18</f>
        <v>845637011.81494009</v>
      </c>
      <c r="F18" s="4">
        <f>+D18*$C$45</f>
        <v>537142.50087592448</v>
      </c>
      <c r="G18" s="4">
        <f>+F18-ROUNDDOWN(F18,0)</f>
        <v>0.50087592448107898</v>
      </c>
      <c r="H18" s="32">
        <f>+G18*$H$9</f>
        <v>100.1751848962158</v>
      </c>
      <c r="I18" s="58">
        <f>+F18-G18</f>
        <v>537142</v>
      </c>
      <c r="J18" s="4">
        <f>+$C$49*D18</f>
        <v>0</v>
      </c>
      <c r="K18" s="79">
        <f t="shared" si="1"/>
        <v>0</v>
      </c>
      <c r="L18" s="4" t="e">
        <f>+$C$67*D18</f>
        <v>#REF!</v>
      </c>
      <c r="M18" s="91">
        <f>+C18+J18</f>
        <v>2729150.0000000005</v>
      </c>
      <c r="N18" s="95">
        <f>+K18+C18</f>
        <v>2729150.0000000005</v>
      </c>
      <c r="O18" s="93">
        <f>ROUND(N18,0)</f>
        <v>2729150</v>
      </c>
      <c r="P18" s="39">
        <f t="shared" si="0"/>
        <v>1.509561130922943E-2</v>
      </c>
      <c r="Q18" s="39">
        <f>+P18-D18</f>
        <v>0</v>
      </c>
      <c r="R18" s="32">
        <f>+J18*$R$9</f>
        <v>0</v>
      </c>
      <c r="S18" s="32" t="e">
        <f>+$C$67*D18</f>
        <v>#REF!</v>
      </c>
      <c r="T18" s="45" t="e">
        <f>+R18+S18</f>
        <v>#REF!</v>
      </c>
      <c r="U18" s="21"/>
      <c r="V18" s="48" t="e">
        <f>+T18*$V$7</f>
        <v>#REF!</v>
      </c>
      <c r="W18" s="48"/>
      <c r="X18" s="48"/>
    </row>
    <row r="19" spans="2:25" ht="12.75" x14ac:dyDescent="0.2">
      <c r="B19" s="18" t="s">
        <v>29</v>
      </c>
      <c r="C19" s="32"/>
      <c r="D19" s="54" t="s">
        <v>0</v>
      </c>
      <c r="E19" s="14"/>
      <c r="F19" s="4"/>
      <c r="G19" s="32"/>
      <c r="H19" s="32" t="s">
        <v>0</v>
      </c>
      <c r="I19" s="59" t="s">
        <v>0</v>
      </c>
      <c r="J19" s="4" t="s">
        <v>0</v>
      </c>
      <c r="K19" s="79"/>
      <c r="L19" s="4" t="s">
        <v>0</v>
      </c>
      <c r="M19" s="92"/>
      <c r="N19" s="95"/>
      <c r="O19" s="93"/>
      <c r="P19" s="39"/>
      <c r="Q19" s="39"/>
      <c r="R19" s="32"/>
      <c r="S19" s="32"/>
      <c r="T19" s="45"/>
    </row>
    <row r="20" spans="2:25" ht="12.75" x14ac:dyDescent="0.2">
      <c r="B20" s="1" t="s">
        <v>28</v>
      </c>
      <c r="C20" s="32">
        <v>1362561</v>
      </c>
      <c r="D20" s="54">
        <f>+C20/$C$41</f>
        <v>7.5366657168403932E-3</v>
      </c>
      <c r="E20" s="14">
        <f>+$E$9*C20</f>
        <v>422194460.71325374</v>
      </c>
      <c r="F20" s="4">
        <f>+D20*$C$45</f>
        <v>268174.86145356629</v>
      </c>
      <c r="G20" s="4">
        <f>+F20-ROUNDDOWN(F20,0)</f>
        <v>0.86145356629276648</v>
      </c>
      <c r="H20" s="32">
        <f>+G20*$H$9</f>
        <v>172.2907132585533</v>
      </c>
      <c r="I20" s="58">
        <f>+F20-G20</f>
        <v>268174</v>
      </c>
      <c r="J20" s="4">
        <f>+$C$49*D20</f>
        <v>0</v>
      </c>
      <c r="K20" s="79">
        <f t="shared" si="1"/>
        <v>0</v>
      </c>
      <c r="L20" s="4" t="e">
        <f>+$C$67*D20</f>
        <v>#REF!</v>
      </c>
      <c r="M20" s="91">
        <f>+C20+J20</f>
        <v>1362561</v>
      </c>
      <c r="N20" s="95">
        <f>+K20+C20</f>
        <v>1362561</v>
      </c>
      <c r="O20" s="93">
        <f>ROUND(N20,0)</f>
        <v>1362561</v>
      </c>
      <c r="P20" s="39">
        <f t="shared" si="0"/>
        <v>7.5366657168403932E-3</v>
      </c>
      <c r="Q20" s="39">
        <f>+P20-D20</f>
        <v>0</v>
      </c>
      <c r="R20" s="32">
        <f>+J20*$R$9</f>
        <v>0</v>
      </c>
      <c r="S20" s="32" t="e">
        <f>+$C$67*D20</f>
        <v>#REF!</v>
      </c>
      <c r="T20" s="45" t="e">
        <f>+R20+S20</f>
        <v>#REF!</v>
      </c>
      <c r="V20" s="48" t="e">
        <f>+T20*$V$7</f>
        <v>#REF!</v>
      </c>
      <c r="W20" s="48"/>
      <c r="X20" s="48"/>
    </row>
    <row r="21" spans="2:25" ht="12.75" x14ac:dyDescent="0.2">
      <c r="B21" s="18" t="s">
        <v>27</v>
      </c>
      <c r="C21" s="32"/>
      <c r="D21" s="54"/>
      <c r="E21" s="14"/>
      <c r="F21" s="4"/>
      <c r="G21" s="32"/>
      <c r="H21" s="32" t="s">
        <v>0</v>
      </c>
      <c r="I21" s="59" t="s">
        <v>0</v>
      </c>
      <c r="J21" s="4" t="s">
        <v>0</v>
      </c>
      <c r="K21" s="79"/>
      <c r="L21" s="4" t="s">
        <v>0</v>
      </c>
      <c r="M21" s="92"/>
      <c r="N21" s="95"/>
      <c r="O21" s="93"/>
      <c r="P21" s="39"/>
      <c r="Q21" s="39"/>
      <c r="R21" s="32"/>
      <c r="S21" s="32"/>
      <c r="T21" s="45"/>
    </row>
    <row r="22" spans="2:25" ht="12.75" x14ac:dyDescent="0.2">
      <c r="B22" s="1" t="s">
        <v>26</v>
      </c>
      <c r="C22" s="90">
        <v>680771.5</v>
      </c>
      <c r="D22" s="54">
        <f>+C22/$C$41</f>
        <v>3.7655174521008671E-3</v>
      </c>
      <c r="E22" s="14">
        <f>+$E$9*C22</f>
        <v>210939514.86315316</v>
      </c>
      <c r="F22" s="4">
        <f>+D22*$C$45</f>
        <v>133987.25098842292</v>
      </c>
      <c r="G22" s="4">
        <f>+F22-ROUNDDOWN(F22,0)</f>
        <v>0.25098842292209156</v>
      </c>
      <c r="H22" s="32">
        <f>+G22*$H$9</f>
        <v>50.197684584418312</v>
      </c>
      <c r="I22" s="58">
        <f>+F22-G22</f>
        <v>133987</v>
      </c>
      <c r="J22" s="4">
        <f>+$C$49*D22</f>
        <v>0</v>
      </c>
      <c r="K22" s="79">
        <f t="shared" si="1"/>
        <v>0</v>
      </c>
      <c r="L22" s="4" t="e">
        <f>+$C$67*D22</f>
        <v>#REF!</v>
      </c>
      <c r="M22" s="4">
        <f>+C22+J22</f>
        <v>680771.5</v>
      </c>
      <c r="N22" s="96">
        <f>+K22+C22</f>
        <v>680771.5</v>
      </c>
      <c r="O22" s="93">
        <f>ROUND(N22,0)</f>
        <v>680772</v>
      </c>
      <c r="P22" s="39">
        <f t="shared" si="0"/>
        <v>3.7655174521008671E-3</v>
      </c>
      <c r="Q22" s="39">
        <f>+P22-D22</f>
        <v>0</v>
      </c>
      <c r="R22" s="32">
        <f>+J22*$R$9</f>
        <v>0</v>
      </c>
      <c r="S22" s="32" t="e">
        <f>+$C$67*D22</f>
        <v>#REF!</v>
      </c>
      <c r="T22" s="45" t="e">
        <f>+R22+S22</f>
        <v>#REF!</v>
      </c>
      <c r="V22" s="48" t="e">
        <f>+T22*$V$7</f>
        <v>#REF!</v>
      </c>
      <c r="W22" s="48"/>
      <c r="X22" s="48"/>
    </row>
    <row r="23" spans="2:25" ht="12.75" x14ac:dyDescent="0.2">
      <c r="B23" s="18" t="s">
        <v>25</v>
      </c>
      <c r="C23" s="32"/>
      <c r="D23" s="54" t="s">
        <v>0</v>
      </c>
      <c r="E23" s="14"/>
      <c r="F23" s="4"/>
      <c r="G23" s="32"/>
      <c r="H23" s="32" t="s">
        <v>0</v>
      </c>
      <c r="I23" s="59" t="s">
        <v>0</v>
      </c>
      <c r="J23" s="4" t="s">
        <v>0</v>
      </c>
      <c r="K23" s="79"/>
      <c r="L23" s="4" t="s">
        <v>0</v>
      </c>
      <c r="M23" s="92"/>
      <c r="N23" s="95"/>
      <c r="O23" s="93"/>
      <c r="P23" s="39"/>
      <c r="Q23" s="39"/>
      <c r="R23" s="32"/>
      <c r="S23" s="32"/>
      <c r="T23" s="45"/>
    </row>
    <row r="24" spans="2:25" ht="12.75" x14ac:dyDescent="0.2">
      <c r="B24" s="1" t="s">
        <v>24</v>
      </c>
      <c r="C24" s="32">
        <v>1022162</v>
      </c>
      <c r="D24" s="54">
        <f>+C24/$C$41</f>
        <v>5.6538337017256546E-3</v>
      </c>
      <c r="E24" s="14">
        <f>+$E$9*C24</f>
        <v>316720597.7211889</v>
      </c>
      <c r="F24" s="4">
        <f>+D24*$C$45</f>
        <v>201178.62813708908</v>
      </c>
      <c r="G24" s="4">
        <f>+F24-ROUNDDOWN(F24,0)</f>
        <v>0.62813708907924592</v>
      </c>
      <c r="H24" s="32">
        <f>+G24*$H$9</f>
        <v>125.62741781584918</v>
      </c>
      <c r="I24" s="58">
        <f>+F24-G24</f>
        <v>201178</v>
      </c>
      <c r="J24" s="4">
        <f>+$C$49*D24</f>
        <v>0</v>
      </c>
      <c r="K24" s="79">
        <f t="shared" si="1"/>
        <v>0</v>
      </c>
      <c r="L24" s="4" t="e">
        <f>+$C$67*D24</f>
        <v>#REF!</v>
      </c>
      <c r="M24" s="91">
        <f>+C24+J24</f>
        <v>1022162</v>
      </c>
      <c r="N24" s="95">
        <f>+K24+C24</f>
        <v>1022162</v>
      </c>
      <c r="O24" s="93">
        <f>ROUND(N24,0)</f>
        <v>1022162</v>
      </c>
      <c r="P24" s="39">
        <f t="shared" si="0"/>
        <v>5.6538337017256546E-3</v>
      </c>
      <c r="Q24" s="39">
        <f>+P24-D24</f>
        <v>0</v>
      </c>
      <c r="R24" s="32">
        <f>+J24*$R$9</f>
        <v>0</v>
      </c>
      <c r="S24" s="32" t="e">
        <f>+$C$67*D24</f>
        <v>#REF!</v>
      </c>
      <c r="T24" s="45" t="e">
        <f>+R24+S24</f>
        <v>#REF!</v>
      </c>
      <c r="V24" s="48" t="e">
        <f>+T24*$V$7</f>
        <v>#REF!</v>
      </c>
      <c r="W24" s="48"/>
      <c r="X24" s="48"/>
    </row>
    <row r="25" spans="2:25" ht="12.75" x14ac:dyDescent="0.2">
      <c r="B25" s="18" t="s">
        <v>23</v>
      </c>
      <c r="C25" s="32"/>
      <c r="D25" s="54"/>
      <c r="E25" s="14"/>
      <c r="F25" s="4"/>
      <c r="G25" s="32"/>
      <c r="H25" s="32"/>
      <c r="I25" s="59" t="s">
        <v>0</v>
      </c>
      <c r="J25" s="4" t="s">
        <v>0</v>
      </c>
      <c r="K25" s="79"/>
      <c r="L25" s="4" t="s">
        <v>0</v>
      </c>
      <c r="M25" s="92"/>
      <c r="N25" s="95"/>
      <c r="O25" s="93"/>
      <c r="P25" s="39"/>
      <c r="Q25" s="39"/>
      <c r="R25" s="32"/>
      <c r="S25" s="32"/>
      <c r="T25" s="45"/>
    </row>
    <row r="26" spans="2:25" ht="12.75" x14ac:dyDescent="0.2">
      <c r="B26" s="1" t="s">
        <v>22</v>
      </c>
      <c r="C26" s="32">
        <v>1210675.9999999998</v>
      </c>
      <c r="D26" s="54">
        <f>+C26/$C$41</f>
        <v>6.6965517899025863E-3</v>
      </c>
      <c r="E26" s="14">
        <f>+$E$9*C26</f>
        <v>375132343.37286848</v>
      </c>
      <c r="F26" s="4">
        <f>+D26*$C$45</f>
        <v>238281.3456169359</v>
      </c>
      <c r="G26" s="4">
        <f>+F26-ROUNDDOWN(F26,0)</f>
        <v>0.34561693589785136</v>
      </c>
      <c r="H26" s="32">
        <f>+G26*$H$9</f>
        <v>69.123387179570273</v>
      </c>
      <c r="I26" s="58">
        <f>+F26-G26</f>
        <v>238281</v>
      </c>
      <c r="J26" s="4">
        <f>+$C$49*D26</f>
        <v>0</v>
      </c>
      <c r="K26" s="79">
        <f t="shared" si="1"/>
        <v>0</v>
      </c>
      <c r="L26" s="4" t="e">
        <f>+$C$67*D26</f>
        <v>#REF!</v>
      </c>
      <c r="M26" s="91">
        <f>+C26+J26</f>
        <v>1210675.9999999998</v>
      </c>
      <c r="N26" s="95">
        <f>+K26+C26</f>
        <v>1210675.9999999998</v>
      </c>
      <c r="O26" s="93">
        <f>ROUND(N26,0)</f>
        <v>1210676</v>
      </c>
      <c r="P26" s="39">
        <f t="shared" si="0"/>
        <v>6.6965517899025863E-3</v>
      </c>
      <c r="Q26" s="39">
        <f>+P26-D26</f>
        <v>0</v>
      </c>
      <c r="R26" s="32">
        <f>+J26*$R$9</f>
        <v>0</v>
      </c>
      <c r="S26" s="32" t="e">
        <f>+$C$67*D26</f>
        <v>#REF!</v>
      </c>
      <c r="T26" s="45" t="e">
        <f>+R26+S26</f>
        <v>#REF!</v>
      </c>
      <c r="V26" s="48" t="e">
        <f>+T26*$V$7</f>
        <v>#REF!</v>
      </c>
      <c r="W26" s="48"/>
      <c r="X26" s="48"/>
    </row>
    <row r="27" spans="2:25" ht="12.75" x14ac:dyDescent="0.2">
      <c r="B27" s="18" t="s">
        <v>21</v>
      </c>
      <c r="C27" s="32"/>
      <c r="D27" s="54"/>
      <c r="E27" s="14"/>
      <c r="F27" s="4"/>
      <c r="G27" s="32"/>
      <c r="H27" s="32" t="s">
        <v>0</v>
      </c>
      <c r="I27" s="59" t="s">
        <v>0</v>
      </c>
      <c r="J27" s="4" t="s">
        <v>0</v>
      </c>
      <c r="K27" s="79"/>
      <c r="L27" s="4" t="s">
        <v>0</v>
      </c>
      <c r="M27" s="92"/>
      <c r="N27" s="95"/>
      <c r="O27" s="93"/>
      <c r="P27" s="39"/>
      <c r="Q27" s="39"/>
      <c r="R27" s="32"/>
      <c r="S27" s="32"/>
      <c r="T27" s="45"/>
    </row>
    <row r="28" spans="2:25" ht="12.75" x14ac:dyDescent="0.2">
      <c r="B28" s="1" t="s">
        <v>20</v>
      </c>
      <c r="C28" s="90">
        <v>1409328.5</v>
      </c>
      <c r="D28" s="54">
        <f>+C28/$C$41</f>
        <v>7.7953484575854562E-3</v>
      </c>
      <c r="E28" s="14">
        <f>+$E$9*C28</f>
        <v>436685539.96871978</v>
      </c>
      <c r="F28" s="4">
        <f>+D28*$C$45</f>
        <v>277379.48996783444</v>
      </c>
      <c r="G28" s="4">
        <f>+F28-ROUNDDOWN(F28,0)</f>
        <v>0.48996783443726599</v>
      </c>
      <c r="H28" s="32">
        <f>+G28*$H$9</f>
        <v>97.993566887453198</v>
      </c>
      <c r="I28" s="58">
        <f>+F28-G28</f>
        <v>277379</v>
      </c>
      <c r="J28" s="4">
        <f>+$C$49*D28</f>
        <v>0</v>
      </c>
      <c r="K28" s="79">
        <f t="shared" si="1"/>
        <v>0</v>
      </c>
      <c r="L28" s="4" t="e">
        <f>+$C$67*D28</f>
        <v>#REF!</v>
      </c>
      <c r="M28" s="91">
        <f>+C28+J28</f>
        <v>1409328.5</v>
      </c>
      <c r="N28" s="96">
        <f>+K28+C28</f>
        <v>1409328.5</v>
      </c>
      <c r="O28" s="93">
        <f>ROUND(N28,0)</f>
        <v>1409329</v>
      </c>
      <c r="P28" s="39">
        <f t="shared" si="0"/>
        <v>7.7953484575854562E-3</v>
      </c>
      <c r="Q28" s="39">
        <f>+P28-D28</f>
        <v>0</v>
      </c>
      <c r="R28" s="32">
        <f>+J28*$R$9</f>
        <v>0</v>
      </c>
      <c r="S28" s="32" t="e">
        <f>+$C$67*D28</f>
        <v>#REF!</v>
      </c>
      <c r="T28" s="45" t="e">
        <f>+R28+S28</f>
        <v>#REF!</v>
      </c>
      <c r="V28" s="48" t="e">
        <f>+T28*$V$7</f>
        <v>#REF!</v>
      </c>
      <c r="W28" s="48"/>
      <c r="X28" s="48"/>
    </row>
    <row r="29" spans="2:25" ht="12.75" x14ac:dyDescent="0.2">
      <c r="B29" s="18" t="s">
        <v>19</v>
      </c>
      <c r="C29" s="32"/>
      <c r="D29" s="54"/>
      <c r="E29" s="14"/>
      <c r="F29" s="4">
        <f>+C62*D29</f>
        <v>0</v>
      </c>
      <c r="G29" s="32"/>
      <c r="H29" s="32" t="s">
        <v>0</v>
      </c>
      <c r="I29" s="59" t="s">
        <v>0</v>
      </c>
      <c r="J29" s="4" t="s">
        <v>0</v>
      </c>
      <c r="K29" s="79"/>
      <c r="L29" s="4" t="s">
        <v>0</v>
      </c>
      <c r="M29" s="92"/>
      <c r="N29" s="95"/>
      <c r="O29" s="93"/>
      <c r="P29" s="39"/>
      <c r="Q29" s="39"/>
      <c r="R29" s="32"/>
      <c r="S29" s="32"/>
      <c r="T29" s="45"/>
      <c r="Y29" s="48"/>
    </row>
    <row r="30" spans="2:25" ht="12.75" x14ac:dyDescent="0.2">
      <c r="B30" s="1" t="s">
        <v>18</v>
      </c>
      <c r="C30" s="32">
        <v>823919</v>
      </c>
      <c r="D30" s="54">
        <f>+C30/$C$41</f>
        <v>4.5573020809735638E-3</v>
      </c>
      <c r="E30" s="14">
        <f>+$E$9*C30</f>
        <v>255294286.18344668</v>
      </c>
      <c r="F30" s="4">
        <f>+D30*$C$45</f>
        <v>162161.08025546078</v>
      </c>
      <c r="G30" s="4">
        <f>+F30-ROUNDDOWN(F30,0)</f>
        <v>8.0255460779881105E-2</v>
      </c>
      <c r="H30" s="32">
        <f>+G30*$H$9</f>
        <v>16.051092155976221</v>
      </c>
      <c r="I30" s="58">
        <f>+F30-G30</f>
        <v>162161</v>
      </c>
      <c r="J30" s="4">
        <f>+$C$49*D30</f>
        <v>0</v>
      </c>
      <c r="K30" s="79">
        <f t="shared" si="1"/>
        <v>0</v>
      </c>
      <c r="L30" s="4" t="e">
        <f>+$C$67*D30</f>
        <v>#REF!</v>
      </c>
      <c r="M30" s="91">
        <f>+C30+J30</f>
        <v>823919</v>
      </c>
      <c r="N30" s="95">
        <f>+K30+C30</f>
        <v>823919</v>
      </c>
      <c r="O30" s="93">
        <f>ROUND(N30,0)</f>
        <v>823919</v>
      </c>
      <c r="P30" s="39">
        <f t="shared" si="0"/>
        <v>4.5573020809735638E-3</v>
      </c>
      <c r="Q30" s="39">
        <f>+P30-D30</f>
        <v>0</v>
      </c>
      <c r="R30" s="32">
        <f>+J30*$R$9</f>
        <v>0</v>
      </c>
      <c r="S30" s="32" t="e">
        <f>+$C$67*D30</f>
        <v>#REF!</v>
      </c>
      <c r="T30" s="45" t="e">
        <f>+R30+S30</f>
        <v>#REF!</v>
      </c>
      <c r="V30" s="48" t="e">
        <f>+T30*$V$7</f>
        <v>#REF!</v>
      </c>
      <c r="W30" s="48"/>
      <c r="X30" s="48"/>
      <c r="Y30" s="48"/>
    </row>
    <row r="31" spans="2:25" ht="12.75" x14ac:dyDescent="0.2">
      <c r="B31" s="18" t="s">
        <v>17</v>
      </c>
      <c r="C31" s="32"/>
      <c r="D31" s="54" t="s">
        <v>0</v>
      </c>
      <c r="E31" s="14"/>
      <c r="F31" s="4"/>
      <c r="G31" s="32"/>
      <c r="H31" s="32" t="s">
        <v>0</v>
      </c>
      <c r="I31" s="59" t="s">
        <v>0</v>
      </c>
      <c r="J31" s="4" t="s">
        <v>0</v>
      </c>
      <c r="K31" s="79"/>
      <c r="L31" s="4" t="s">
        <v>0</v>
      </c>
      <c r="M31" s="92"/>
      <c r="N31" s="95"/>
      <c r="O31" s="93"/>
      <c r="P31" s="39"/>
      <c r="Q31" s="39"/>
      <c r="R31" s="32"/>
      <c r="S31" s="32"/>
      <c r="T31" s="45"/>
    </row>
    <row r="32" spans="2:25" ht="12.75" x14ac:dyDescent="0.2">
      <c r="B32" s="1" t="s">
        <v>16</v>
      </c>
      <c r="C32" s="32">
        <v>3360058.0000000005</v>
      </c>
      <c r="D32" s="54">
        <f t="shared" ref="D32:D37" si="2">+C32/$C$41</f>
        <v>1.8585321270163539E-2</v>
      </c>
      <c r="E32" s="14">
        <f t="shared" ref="E32:E37" si="3">+$E$9*C32</f>
        <v>1041126140.6096711</v>
      </c>
      <c r="F32" s="4">
        <f t="shared" ref="F32:F36" si="4">+D32*$C$45</f>
        <v>661315.77861537738</v>
      </c>
      <c r="G32" s="4">
        <f t="shared" ref="G32:G36" si="5">+F32-ROUNDDOWN(F32,0)</f>
        <v>0.77861537737771869</v>
      </c>
      <c r="H32" s="32">
        <f t="shared" ref="H32:H36" si="6">+G32*$H$9</f>
        <v>155.72307547554374</v>
      </c>
      <c r="I32" s="58">
        <f t="shared" ref="I32:I37" si="7">+F32-G32</f>
        <v>661315</v>
      </c>
      <c r="J32" s="4">
        <f t="shared" ref="J32:J37" si="8">+$C$49*D32</f>
        <v>0</v>
      </c>
      <c r="K32" s="79">
        <f t="shared" si="1"/>
        <v>0</v>
      </c>
      <c r="L32" s="4" t="e">
        <f t="shared" ref="L32:L37" si="9">+$C$67*D32</f>
        <v>#REF!</v>
      </c>
      <c r="M32" s="91">
        <f t="shared" ref="M32:M37" si="10">+C32+J32</f>
        <v>3360058.0000000005</v>
      </c>
      <c r="N32" s="95">
        <f t="shared" ref="N32:N37" si="11">+K32+C32</f>
        <v>3360058.0000000005</v>
      </c>
      <c r="O32" s="93">
        <f t="shared" ref="O32:O37" si="12">ROUND(N32,0)</f>
        <v>3360058</v>
      </c>
      <c r="P32" s="39">
        <f t="shared" si="0"/>
        <v>1.8585321270163539E-2</v>
      </c>
      <c r="Q32" s="39">
        <f t="shared" ref="Q32:Q37" si="13">+P32-D32</f>
        <v>0</v>
      </c>
      <c r="R32" s="32">
        <f t="shared" ref="R32:R40" si="14">+J32*$R$9</f>
        <v>0</v>
      </c>
      <c r="S32" s="32" t="e">
        <f t="shared" ref="S32:S37" si="15">+$C$67*D32</f>
        <v>#REF!</v>
      </c>
      <c r="T32" s="45" t="e">
        <f t="shared" ref="T32:T40" si="16">+R32+S32</f>
        <v>#REF!</v>
      </c>
      <c r="V32" s="48" t="e">
        <f t="shared" ref="V32:V37" si="17">+T32*$V$7</f>
        <v>#REF!</v>
      </c>
      <c r="W32" s="48"/>
      <c r="X32" s="48"/>
    </row>
    <row r="33" spans="2:24" ht="12.75" x14ac:dyDescent="0.2">
      <c r="B33" s="1" t="s">
        <v>15</v>
      </c>
      <c r="C33" s="32">
        <v>713522</v>
      </c>
      <c r="D33" s="54">
        <f t="shared" si="2"/>
        <v>3.9466686596867154E-3</v>
      </c>
      <c r="E33" s="14">
        <f t="shared" si="3"/>
        <v>221087375.90246767</v>
      </c>
      <c r="F33" s="4">
        <f t="shared" si="4"/>
        <v>140433.09877067636</v>
      </c>
      <c r="G33" s="4">
        <f t="shared" si="5"/>
        <v>9.8770676355343312E-2</v>
      </c>
      <c r="H33" s="32">
        <f t="shared" si="6"/>
        <v>19.754135271068662</v>
      </c>
      <c r="I33" s="58">
        <f t="shared" si="7"/>
        <v>140433</v>
      </c>
      <c r="J33" s="4">
        <f t="shared" si="8"/>
        <v>0</v>
      </c>
      <c r="K33" s="79">
        <f t="shared" si="1"/>
        <v>0</v>
      </c>
      <c r="L33" s="4" t="e">
        <f t="shared" si="9"/>
        <v>#REF!</v>
      </c>
      <c r="M33" s="91">
        <f t="shared" si="10"/>
        <v>713522</v>
      </c>
      <c r="N33" s="95">
        <f t="shared" si="11"/>
        <v>713522</v>
      </c>
      <c r="O33" s="93">
        <f t="shared" si="12"/>
        <v>713522</v>
      </c>
      <c r="P33" s="39">
        <f t="shared" si="0"/>
        <v>3.9466686596867154E-3</v>
      </c>
      <c r="Q33" s="39">
        <f t="shared" si="13"/>
        <v>0</v>
      </c>
      <c r="R33" s="32">
        <f t="shared" si="14"/>
        <v>0</v>
      </c>
      <c r="S33" s="32" t="e">
        <f t="shared" si="15"/>
        <v>#REF!</v>
      </c>
      <c r="T33" s="45" t="e">
        <f t="shared" si="16"/>
        <v>#REF!</v>
      </c>
      <c r="V33" s="48" t="e">
        <f t="shared" si="17"/>
        <v>#REF!</v>
      </c>
      <c r="W33" s="48"/>
      <c r="X33" s="48"/>
    </row>
    <row r="34" spans="2:24" ht="12.75" x14ac:dyDescent="0.2">
      <c r="B34" s="1" t="s">
        <v>14</v>
      </c>
      <c r="C34" s="32">
        <v>713522</v>
      </c>
      <c r="D34" s="54">
        <f t="shared" si="2"/>
        <v>3.9466686596867154E-3</v>
      </c>
      <c r="E34" s="14">
        <f t="shared" si="3"/>
        <v>221087375.90246767</v>
      </c>
      <c r="F34" s="4">
        <f t="shared" si="4"/>
        <v>140433.09877067636</v>
      </c>
      <c r="G34" s="4">
        <f t="shared" si="5"/>
        <v>9.8770676355343312E-2</v>
      </c>
      <c r="H34" s="32">
        <f t="shared" si="6"/>
        <v>19.754135271068662</v>
      </c>
      <c r="I34" s="58">
        <f t="shared" si="7"/>
        <v>140433</v>
      </c>
      <c r="J34" s="4">
        <f t="shared" si="8"/>
        <v>0</v>
      </c>
      <c r="K34" s="79">
        <f t="shared" si="1"/>
        <v>0</v>
      </c>
      <c r="L34" s="4" t="e">
        <f t="shared" si="9"/>
        <v>#REF!</v>
      </c>
      <c r="M34" s="91">
        <f t="shared" si="10"/>
        <v>713522</v>
      </c>
      <c r="N34" s="95">
        <f t="shared" si="11"/>
        <v>713522</v>
      </c>
      <c r="O34" s="93">
        <f t="shared" si="12"/>
        <v>713522</v>
      </c>
      <c r="P34" s="39">
        <f t="shared" si="0"/>
        <v>3.9466686596867154E-3</v>
      </c>
      <c r="Q34" s="39">
        <f t="shared" si="13"/>
        <v>0</v>
      </c>
      <c r="R34" s="32">
        <f t="shared" si="14"/>
        <v>0</v>
      </c>
      <c r="S34" s="32" t="e">
        <f t="shared" si="15"/>
        <v>#REF!</v>
      </c>
      <c r="T34" s="45" t="e">
        <f t="shared" si="16"/>
        <v>#REF!</v>
      </c>
      <c r="V34" s="48" t="e">
        <f t="shared" si="17"/>
        <v>#REF!</v>
      </c>
      <c r="W34" s="48"/>
      <c r="X34" s="48"/>
    </row>
    <row r="35" spans="2:24" ht="12.75" x14ac:dyDescent="0.2">
      <c r="B35" s="1" t="s">
        <v>13</v>
      </c>
      <c r="C35" s="32">
        <v>2190702.9999999995</v>
      </c>
      <c r="D35" s="54">
        <f t="shared" si="2"/>
        <v>1.2117326267139157E-2</v>
      </c>
      <c r="E35" s="14">
        <f t="shared" si="3"/>
        <v>678797258.74137521</v>
      </c>
      <c r="F35" s="4">
        <f t="shared" si="4"/>
        <v>431167.09894889989</v>
      </c>
      <c r="G35" s="4">
        <f t="shared" si="5"/>
        <v>9.8948899889364839E-2</v>
      </c>
      <c r="H35" s="32">
        <f t="shared" si="6"/>
        <v>19.789779977872968</v>
      </c>
      <c r="I35" s="58">
        <f t="shared" si="7"/>
        <v>431167</v>
      </c>
      <c r="J35" s="4">
        <f t="shared" si="8"/>
        <v>0</v>
      </c>
      <c r="K35" s="79">
        <f t="shared" si="1"/>
        <v>0</v>
      </c>
      <c r="L35" s="4" t="e">
        <f t="shared" si="9"/>
        <v>#REF!</v>
      </c>
      <c r="M35" s="91">
        <f t="shared" si="10"/>
        <v>2190702.9999999995</v>
      </c>
      <c r="N35" s="95">
        <f t="shared" si="11"/>
        <v>2190702.9999999995</v>
      </c>
      <c r="O35" s="93">
        <f t="shared" si="12"/>
        <v>2190703</v>
      </c>
      <c r="P35" s="39">
        <f t="shared" si="0"/>
        <v>1.2117326267139157E-2</v>
      </c>
      <c r="Q35" s="39">
        <f t="shared" si="13"/>
        <v>0</v>
      </c>
      <c r="R35" s="32">
        <f t="shared" si="14"/>
        <v>0</v>
      </c>
      <c r="S35" s="32" t="e">
        <f t="shared" si="15"/>
        <v>#REF!</v>
      </c>
      <c r="T35" s="45" t="e">
        <f t="shared" si="16"/>
        <v>#REF!</v>
      </c>
      <c r="V35" s="48" t="e">
        <f t="shared" si="17"/>
        <v>#REF!</v>
      </c>
      <c r="W35" s="48"/>
      <c r="X35" s="48"/>
    </row>
    <row r="36" spans="2:24" ht="12.75" x14ac:dyDescent="0.2">
      <c r="B36" s="1" t="s">
        <v>12</v>
      </c>
      <c r="C36" s="32">
        <v>713522</v>
      </c>
      <c r="D36" s="54">
        <f t="shared" si="2"/>
        <v>3.9466686596867154E-3</v>
      </c>
      <c r="E36" s="14">
        <f t="shared" si="3"/>
        <v>221087375.90246767</v>
      </c>
      <c r="F36" s="4">
        <f t="shared" si="4"/>
        <v>140433.09877067636</v>
      </c>
      <c r="G36" s="4">
        <f t="shared" si="5"/>
        <v>9.8770676355343312E-2</v>
      </c>
      <c r="H36" s="32">
        <f t="shared" si="6"/>
        <v>19.754135271068662</v>
      </c>
      <c r="I36" s="58">
        <f t="shared" si="7"/>
        <v>140433</v>
      </c>
      <c r="J36" s="4">
        <f t="shared" si="8"/>
        <v>0</v>
      </c>
      <c r="K36" s="79">
        <f t="shared" si="1"/>
        <v>0</v>
      </c>
      <c r="L36" s="4" t="e">
        <f t="shared" si="9"/>
        <v>#REF!</v>
      </c>
      <c r="M36" s="91">
        <f t="shared" si="10"/>
        <v>713522</v>
      </c>
      <c r="N36" s="95">
        <f t="shared" si="11"/>
        <v>713522</v>
      </c>
      <c r="O36" s="93">
        <f t="shared" si="12"/>
        <v>713522</v>
      </c>
      <c r="P36" s="39">
        <f t="shared" si="0"/>
        <v>3.9466686596867154E-3</v>
      </c>
      <c r="Q36" s="39">
        <f t="shared" si="13"/>
        <v>0</v>
      </c>
      <c r="R36" s="32">
        <f t="shared" si="14"/>
        <v>0</v>
      </c>
      <c r="S36" s="32" t="e">
        <f t="shared" si="15"/>
        <v>#REF!</v>
      </c>
      <c r="T36" s="45" t="e">
        <f t="shared" si="16"/>
        <v>#REF!</v>
      </c>
      <c r="V36" s="48" t="e">
        <f t="shared" si="17"/>
        <v>#REF!</v>
      </c>
      <c r="W36" s="48"/>
      <c r="X36" s="48"/>
    </row>
    <row r="37" spans="2:24" ht="12.75" x14ac:dyDescent="0.2">
      <c r="B37" s="1" t="s">
        <v>11</v>
      </c>
      <c r="C37" s="32">
        <v>2.0000000000027818</v>
      </c>
      <c r="D37" s="54">
        <f t="shared" si="2"/>
        <v>1.1062500272429455E-8</v>
      </c>
      <c r="E37" s="14">
        <f t="shared" si="3"/>
        <v>619.70724351253409</v>
      </c>
      <c r="F37" s="4">
        <f>+D37*$C$45</f>
        <v>0.39363354954961915</v>
      </c>
      <c r="G37" s="4">
        <f>+F37-ROUNDDOWN(F37,0)</f>
        <v>0.39363354954961915</v>
      </c>
      <c r="H37" s="32">
        <f>+G37*$H$9</f>
        <v>78.726709909923827</v>
      </c>
      <c r="I37" s="58">
        <f t="shared" si="7"/>
        <v>0</v>
      </c>
      <c r="J37" s="4">
        <f t="shared" si="8"/>
        <v>0</v>
      </c>
      <c r="K37" s="79">
        <v>0</v>
      </c>
      <c r="L37" s="4" t="e">
        <f t="shared" si="9"/>
        <v>#REF!</v>
      </c>
      <c r="M37" s="91">
        <f t="shared" si="10"/>
        <v>2.0000000000027818</v>
      </c>
      <c r="N37" s="95">
        <f t="shared" si="11"/>
        <v>2.0000000000027818</v>
      </c>
      <c r="O37" s="93">
        <f t="shared" si="12"/>
        <v>2</v>
      </c>
      <c r="P37" s="39">
        <f t="shared" si="0"/>
        <v>1.1062500272429455E-8</v>
      </c>
      <c r="Q37" s="39">
        <f t="shared" si="13"/>
        <v>0</v>
      </c>
      <c r="R37" s="32">
        <f t="shared" si="14"/>
        <v>0</v>
      </c>
      <c r="S37" s="32" t="e">
        <f t="shared" si="15"/>
        <v>#REF!</v>
      </c>
      <c r="T37" s="45" t="e">
        <f t="shared" si="16"/>
        <v>#REF!</v>
      </c>
      <c r="V37" s="48" t="e">
        <f t="shared" si="17"/>
        <v>#REF!</v>
      </c>
      <c r="W37" s="48"/>
      <c r="X37" s="48"/>
    </row>
    <row r="38" spans="2:24" ht="12.75" x14ac:dyDescent="0.2">
      <c r="B38" s="18" t="s">
        <v>10</v>
      </c>
      <c r="C38" s="4"/>
      <c r="D38" s="55"/>
      <c r="E38" s="14"/>
      <c r="F38" s="4"/>
      <c r="G38" s="4"/>
      <c r="H38" s="20"/>
      <c r="I38" s="68"/>
      <c r="J38" s="34"/>
      <c r="K38" s="79">
        <f t="shared" si="1"/>
        <v>0</v>
      </c>
      <c r="L38" s="33"/>
      <c r="M38" s="4"/>
      <c r="N38" s="95"/>
      <c r="O38" s="79"/>
      <c r="P38" s="36">
        <f t="shared" si="0"/>
        <v>0</v>
      </c>
      <c r="Q38" s="36"/>
      <c r="R38" s="32">
        <f t="shared" si="14"/>
        <v>0</v>
      </c>
      <c r="S38" s="32">
        <f>+L38*$R$9</f>
        <v>0</v>
      </c>
      <c r="T38" s="45">
        <f t="shared" si="16"/>
        <v>0</v>
      </c>
    </row>
    <row r="39" spans="2:24" ht="12.75" x14ac:dyDescent="0.2">
      <c r="B39" s="18" t="s">
        <v>9</v>
      </c>
      <c r="C39" s="4"/>
      <c r="D39" s="55"/>
      <c r="E39" s="14"/>
      <c r="F39" s="33"/>
      <c r="G39" s="4"/>
      <c r="H39" s="20"/>
      <c r="I39" s="68"/>
      <c r="J39" s="34"/>
      <c r="K39" s="79">
        <f t="shared" si="1"/>
        <v>0</v>
      </c>
      <c r="L39" s="33"/>
      <c r="M39" s="4">
        <f>+J39+C39</f>
        <v>0</v>
      </c>
      <c r="N39" s="95"/>
      <c r="O39" s="79"/>
      <c r="P39" s="36"/>
      <c r="Q39" s="36"/>
      <c r="R39" s="32">
        <f t="shared" si="14"/>
        <v>0</v>
      </c>
      <c r="S39" s="32">
        <f>+L39*$R$9</f>
        <v>0</v>
      </c>
      <c r="T39" s="45">
        <f t="shared" si="16"/>
        <v>0</v>
      </c>
    </row>
    <row r="40" spans="2:24" ht="12.75" x14ac:dyDescent="0.2">
      <c r="B40" s="18"/>
      <c r="C40" s="4"/>
      <c r="D40" s="55"/>
      <c r="E40" s="14"/>
      <c r="F40" s="33"/>
      <c r="G40" s="4"/>
      <c r="H40" s="20"/>
      <c r="I40" s="68"/>
      <c r="J40" s="34"/>
      <c r="K40" s="79">
        <f t="shared" si="1"/>
        <v>0</v>
      </c>
      <c r="L40" s="33"/>
      <c r="M40" s="4">
        <f>+J40+C40</f>
        <v>0</v>
      </c>
      <c r="N40" s="79"/>
      <c r="O40" s="79"/>
      <c r="P40" s="36"/>
      <c r="Q40" s="36"/>
      <c r="R40" s="32">
        <f t="shared" si="14"/>
        <v>0</v>
      </c>
      <c r="S40" s="32">
        <f>+L40*$R$9</f>
        <v>0</v>
      </c>
      <c r="T40" s="45">
        <f t="shared" si="16"/>
        <v>0</v>
      </c>
    </row>
    <row r="41" spans="2:24" ht="12.75" x14ac:dyDescent="0.2">
      <c r="B41" s="6" t="s">
        <v>8</v>
      </c>
      <c r="C41" s="60">
        <f>SUM(C12:C37)</f>
        <v>180790956</v>
      </c>
      <c r="D41" s="56">
        <v>1</v>
      </c>
      <c r="E41" s="10">
        <f>+$E$9*C41</f>
        <v>56018732497.300003</v>
      </c>
      <c r="F41" s="5">
        <f>SUM(F12:F37)</f>
        <v>35582692.868325032</v>
      </c>
      <c r="G41" s="5">
        <f t="shared" ref="G41:H41" si="18">SUM(G12:G37)</f>
        <v>6.8683250142462811</v>
      </c>
      <c r="H41" s="5">
        <f t="shared" si="18"/>
        <v>1373.6650028492561</v>
      </c>
      <c r="I41" s="60">
        <f>SUM(I12:I37)</f>
        <v>35582686</v>
      </c>
      <c r="J41" s="73">
        <f>+SUM(J12:J37)</f>
        <v>0</v>
      </c>
      <c r="K41" s="80">
        <f>+SUM(K12:K37)</f>
        <v>0</v>
      </c>
      <c r="L41" s="5" t="e">
        <f>+SUM(L12:L39)</f>
        <v>#REF!</v>
      </c>
      <c r="M41" s="5">
        <f>SUM(M10:M38)</f>
        <v>180790956</v>
      </c>
      <c r="N41" s="80">
        <f>SUM(N12:N37)</f>
        <v>180790956</v>
      </c>
      <c r="O41" s="80">
        <f>SUM(O10:O38)</f>
        <v>180790957</v>
      </c>
      <c r="P41" s="47">
        <f t="shared" si="0"/>
        <v>1</v>
      </c>
      <c r="Q41" s="47">
        <f>+SUM(Q12:Q37)</f>
        <v>0</v>
      </c>
      <c r="R41" s="32">
        <f>SUM(R12:R39)</f>
        <v>0</v>
      </c>
      <c r="S41" s="44" t="e">
        <f>SUM(S12:S38)</f>
        <v>#REF!</v>
      </c>
      <c r="T41" s="46" t="e">
        <f>+R41+S41</f>
        <v>#REF!</v>
      </c>
      <c r="V41" s="3" t="e">
        <f>SUM(V12:V40)</f>
        <v>#REF!</v>
      </c>
      <c r="W41" s="3"/>
      <c r="X41" s="3"/>
    </row>
    <row r="42" spans="2:24" x14ac:dyDescent="0.25">
      <c r="C42" s="12"/>
      <c r="D42" s="57"/>
      <c r="F42" s="16"/>
      <c r="H42" s="15"/>
      <c r="I42" s="69"/>
      <c r="J42" s="7"/>
      <c r="K42" s="81"/>
      <c r="L42" s="7"/>
      <c r="M42" s="19"/>
      <c r="N42" s="94"/>
      <c r="O42" s="94"/>
      <c r="P42" s="19"/>
      <c r="Q42" s="19"/>
      <c r="R42" s="28"/>
      <c r="S42" s="27"/>
      <c r="T42" s="37"/>
      <c r="X42" s="3"/>
    </row>
    <row r="43" spans="2:24" ht="13.5" customHeight="1" x14ac:dyDescent="0.25">
      <c r="B43" s="6"/>
      <c r="C43" s="17"/>
      <c r="D43" s="15"/>
      <c r="F43" s="16"/>
      <c r="H43" s="2"/>
      <c r="I43" s="69"/>
      <c r="J43" s="7"/>
      <c r="K43" s="81"/>
      <c r="L43" s="7"/>
      <c r="M43" s="7">
        <f>+C41+J41</f>
        <v>180790956</v>
      </c>
      <c r="N43" s="81"/>
      <c r="O43" s="81"/>
      <c r="P43" s="7"/>
      <c r="Q43" s="7"/>
      <c r="R43" s="28"/>
      <c r="S43" s="28"/>
      <c r="T43" s="38"/>
    </row>
    <row r="44" spans="2:24" ht="14.25" customHeight="1" x14ac:dyDescent="0.25">
      <c r="B44" s="6" t="s">
        <v>64</v>
      </c>
      <c r="C44" s="5">
        <f>+PROYECTO!E23</f>
        <v>7116538573.6650028</v>
      </c>
      <c r="E44" s="14"/>
      <c r="F44" s="16"/>
      <c r="H44" s="15"/>
      <c r="I44" s="69"/>
      <c r="J44" s="7"/>
      <c r="K44" s="81"/>
      <c r="L44" s="7"/>
      <c r="M44" s="7"/>
      <c r="N44" s="81"/>
      <c r="O44" s="81"/>
      <c r="P44" s="7"/>
      <c r="Q44" s="7"/>
      <c r="R44" s="28"/>
      <c r="S44" s="28"/>
    </row>
    <row r="45" spans="2:24" ht="14.25" customHeight="1" x14ac:dyDescent="0.25">
      <c r="B45" s="6" t="s">
        <v>7</v>
      </c>
      <c r="C45" s="5">
        <f>+C44/C46</f>
        <v>35582692.868325017</v>
      </c>
      <c r="D45" s="8"/>
      <c r="E45" s="42"/>
      <c r="J45" s="13"/>
      <c r="K45" s="82"/>
      <c r="M45" s="13"/>
      <c r="N45" s="82"/>
      <c r="O45" s="82"/>
      <c r="P45" s="13"/>
      <c r="Q45" s="13"/>
      <c r="R45" s="13"/>
      <c r="S45" s="13"/>
    </row>
    <row r="46" spans="2:24" ht="14.25" customHeight="1" x14ac:dyDescent="0.25">
      <c r="B46" s="6" t="s">
        <v>6</v>
      </c>
      <c r="C46" s="5">
        <v>200</v>
      </c>
      <c r="D46" s="2"/>
      <c r="E46" s="14"/>
    </row>
    <row r="47" spans="2:24" ht="14.25" customHeight="1" x14ac:dyDescent="0.25">
      <c r="B47" s="6"/>
      <c r="C47" s="5"/>
      <c r="D47" s="2"/>
    </row>
    <row r="48" spans="2:24" ht="14.25" customHeight="1" x14ac:dyDescent="0.25">
      <c r="B48" s="6" t="s">
        <v>74</v>
      </c>
      <c r="C48" s="44">
        <f>+PROYECTO!D27</f>
        <v>0</v>
      </c>
      <c r="D48" s="2"/>
      <c r="E48" s="42"/>
    </row>
    <row r="49" spans="2:5" ht="14.25" customHeight="1" x14ac:dyDescent="0.25">
      <c r="B49" s="6" t="s">
        <v>75</v>
      </c>
      <c r="C49" s="10">
        <f>+C48/C46</f>
        <v>0</v>
      </c>
      <c r="D49" s="2"/>
      <c r="E49" s="14"/>
    </row>
    <row r="50" spans="2:5" ht="14.25" customHeight="1" x14ac:dyDescent="0.25">
      <c r="D50" s="2"/>
    </row>
    <row r="51" spans="2:5" ht="14.25" customHeight="1" x14ac:dyDescent="0.25">
      <c r="B51" s="6" t="s">
        <v>66</v>
      </c>
      <c r="D51" s="2"/>
    </row>
    <row r="52" spans="2:5" ht="14.25" customHeight="1" x14ac:dyDescent="0.25">
      <c r="B52" s="6" t="s">
        <v>67</v>
      </c>
      <c r="C52" s="5">
        <f>+R41</f>
        <v>0</v>
      </c>
      <c r="D52" s="2"/>
    </row>
    <row r="53" spans="2:5" ht="14.25" customHeight="1" x14ac:dyDescent="0.25">
      <c r="B53" s="6" t="s">
        <v>68</v>
      </c>
      <c r="C53" s="5">
        <f>+I41</f>
        <v>35582686</v>
      </c>
      <c r="D53" s="2"/>
    </row>
    <row r="54" spans="2:5" ht="14.25" customHeight="1" x14ac:dyDescent="0.25">
      <c r="B54" s="6" t="s">
        <v>6</v>
      </c>
      <c r="C54" s="5">
        <v>200</v>
      </c>
      <c r="D54" s="2"/>
    </row>
    <row r="55" spans="2:5" ht="14.25" customHeight="1" x14ac:dyDescent="0.25">
      <c r="B55" s="6"/>
      <c r="C55" s="5"/>
      <c r="D55" s="2"/>
    </row>
    <row r="56" spans="2:5" ht="14.25" customHeight="1" x14ac:dyDescent="0.25">
      <c r="B56" s="6"/>
      <c r="C56" s="5"/>
      <c r="D56" s="2"/>
    </row>
    <row r="57" spans="2:5" ht="14.25" customHeight="1" x14ac:dyDescent="0.25">
      <c r="B57" s="6" t="s">
        <v>69</v>
      </c>
      <c r="C57" s="5">
        <f>+R12+R14+R16+R18+R20+R22+R24+R26+R28+R30+R32+R33+R34+R35+R36+R37</f>
        <v>0</v>
      </c>
      <c r="D57" s="2"/>
    </row>
    <row r="58" spans="2:5" ht="14.25" customHeight="1" x14ac:dyDescent="0.25">
      <c r="B58" s="70" t="s">
        <v>70</v>
      </c>
      <c r="C58" s="71">
        <f>+G41</f>
        <v>6.8683250142462811</v>
      </c>
      <c r="D58" s="2"/>
    </row>
    <row r="59" spans="2:5" x14ac:dyDescent="0.25">
      <c r="B59" s="70" t="s">
        <v>71</v>
      </c>
      <c r="C59" s="72">
        <f>+H41</f>
        <v>1373.6650028492561</v>
      </c>
    </row>
    <row r="60" spans="2:5" x14ac:dyDescent="0.25">
      <c r="B60" s="6" t="s">
        <v>72</v>
      </c>
      <c r="C60" s="5" t="e">
        <f>+S41</f>
        <v>#REF!</v>
      </c>
    </row>
    <row r="61" spans="2:5" x14ac:dyDescent="0.25">
      <c r="B61" s="6"/>
      <c r="C61" s="5"/>
    </row>
    <row r="62" spans="2:5" x14ac:dyDescent="0.25">
      <c r="C62" s="6"/>
    </row>
    <row r="63" spans="2:5" x14ac:dyDescent="0.25">
      <c r="B63" s="6" t="s">
        <v>76</v>
      </c>
      <c r="C63" s="10">
        <v>56018732497.300003</v>
      </c>
    </row>
    <row r="64" spans="2:5" x14ac:dyDescent="0.25">
      <c r="B64" s="6" t="s">
        <v>61</v>
      </c>
      <c r="C64" s="43">
        <f>+C63/C41</f>
        <v>309.85362175583606</v>
      </c>
    </row>
    <row r="65" spans="2:3" x14ac:dyDescent="0.25">
      <c r="C65" s="6"/>
    </row>
    <row r="66" spans="2:3" x14ac:dyDescent="0.25">
      <c r="C66" s="6"/>
    </row>
    <row r="67" spans="2:3" x14ac:dyDescent="0.25">
      <c r="B67" s="6" t="s">
        <v>62</v>
      </c>
      <c r="C67" s="5" t="e">
        <f>+PROYECTO!#REF!</f>
        <v>#REF!</v>
      </c>
    </row>
    <row r="68" spans="2:3" x14ac:dyDescent="0.25">
      <c r="C68" s="6"/>
    </row>
    <row r="69" spans="2:3" x14ac:dyDescent="0.25">
      <c r="C69" s="6"/>
    </row>
    <row r="70" spans="2:3" x14ac:dyDescent="0.25">
      <c r="C70" s="6"/>
    </row>
    <row r="71" spans="2:3" x14ac:dyDescent="0.25">
      <c r="C71" s="6"/>
    </row>
    <row r="72" spans="2:3" x14ac:dyDescent="0.25">
      <c r="C72" s="6"/>
    </row>
    <row r="73" spans="2:3" x14ac:dyDescent="0.25">
      <c r="C73" s="6"/>
    </row>
    <row r="74" spans="2:3" x14ac:dyDescent="0.25">
      <c r="C74" s="6"/>
    </row>
    <row r="75" spans="2:3" x14ac:dyDescent="0.25">
      <c r="C75" s="6"/>
    </row>
    <row r="76" spans="2:3" x14ac:dyDescent="0.25">
      <c r="C76" s="6"/>
    </row>
    <row r="77" spans="2:3" x14ac:dyDescent="0.25">
      <c r="C77" s="6"/>
    </row>
    <row r="78" spans="2:3" x14ac:dyDescent="0.25">
      <c r="C78" s="6"/>
    </row>
    <row r="79" spans="2:3" x14ac:dyDescent="0.25">
      <c r="C79" s="6"/>
    </row>
    <row r="80" spans="2:3" x14ac:dyDescent="0.25">
      <c r="C80" s="6"/>
    </row>
    <row r="81" spans="3:3" x14ac:dyDescent="0.25">
      <c r="C81" s="6"/>
    </row>
    <row r="82" spans="3:3" x14ac:dyDescent="0.25">
      <c r="C82" s="6"/>
    </row>
    <row r="83" spans="3:3" x14ac:dyDescent="0.25">
      <c r="C83" s="6"/>
    </row>
    <row r="84" spans="3:3" x14ac:dyDescent="0.25">
      <c r="C84" s="6"/>
    </row>
    <row r="85" spans="3:3" x14ac:dyDescent="0.25">
      <c r="C85" s="6"/>
    </row>
    <row r="86" spans="3:3" x14ac:dyDescent="0.25">
      <c r="C86" s="6"/>
    </row>
    <row r="87" spans="3:3" x14ac:dyDescent="0.25">
      <c r="C87" s="6"/>
    </row>
    <row r="88" spans="3:3" x14ac:dyDescent="0.25">
      <c r="C88" s="6"/>
    </row>
    <row r="89" spans="3:3" x14ac:dyDescent="0.25">
      <c r="C89" s="6"/>
    </row>
    <row r="90" spans="3:3" x14ac:dyDescent="0.25">
      <c r="C90" s="6"/>
    </row>
    <row r="91" spans="3:3" x14ac:dyDescent="0.25">
      <c r="C91" s="6"/>
    </row>
    <row r="92" spans="3:3" x14ac:dyDescent="0.25">
      <c r="C92" s="6"/>
    </row>
    <row r="93" spans="3:3" x14ac:dyDescent="0.25">
      <c r="C93" s="6"/>
    </row>
    <row r="94" spans="3:3" x14ac:dyDescent="0.25">
      <c r="C94" s="6"/>
    </row>
    <row r="95" spans="3:3" x14ac:dyDescent="0.25">
      <c r="C95" s="6"/>
    </row>
    <row r="96" spans="3:3" x14ac:dyDescent="0.25">
      <c r="C96" s="6"/>
    </row>
    <row r="97" spans="3:3" x14ac:dyDescent="0.25">
      <c r="C97" s="6"/>
    </row>
    <row r="98" spans="3:3" x14ac:dyDescent="0.25">
      <c r="C98" s="6"/>
    </row>
    <row r="99" spans="3:3" x14ac:dyDescent="0.25">
      <c r="C99" s="6"/>
    </row>
  </sheetData>
  <mergeCells count="1">
    <mergeCell ref="G5:R5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C2:I12"/>
  <sheetViews>
    <sheetView workbookViewId="0">
      <selection activeCell="D11" sqref="D11"/>
    </sheetView>
  </sheetViews>
  <sheetFormatPr baseColWidth="10" defaultRowHeight="15" x14ac:dyDescent="0.25"/>
  <cols>
    <col min="3" max="3" width="54.28515625" bestFit="1" customWidth="1"/>
    <col min="4" max="4" width="17.85546875" bestFit="1" customWidth="1"/>
    <col min="6" max="6" width="19.7109375" bestFit="1" customWidth="1"/>
    <col min="7" max="7" width="17.85546875" bestFit="1" customWidth="1"/>
    <col min="9" max="9" width="17.85546875" bestFit="1" customWidth="1"/>
  </cols>
  <sheetData>
    <row r="2" spans="3:9" x14ac:dyDescent="0.25">
      <c r="F2" s="205"/>
      <c r="G2" s="205"/>
      <c r="I2" s="205"/>
    </row>
    <row r="4" spans="3:9" x14ac:dyDescent="0.25">
      <c r="C4" t="s">
        <v>128</v>
      </c>
      <c r="D4" s="12" t="e">
        <f>+#REF!</f>
        <v>#REF!</v>
      </c>
      <c r="F4" s="2"/>
      <c r="G4" s="2"/>
    </row>
    <row r="5" spans="3:9" x14ac:dyDescent="0.25">
      <c r="C5" s="119" t="s">
        <v>61</v>
      </c>
      <c r="D5" s="162" t="e">
        <f>+D4/D9</f>
        <v>#REF!</v>
      </c>
      <c r="F5" s="2"/>
      <c r="G5" s="2"/>
      <c r="I5" s="2"/>
    </row>
    <row r="6" spans="3:9" x14ac:dyDescent="0.25">
      <c r="D6" s="12"/>
      <c r="F6" s="2"/>
      <c r="G6" s="2"/>
      <c r="I6" s="2"/>
    </row>
    <row r="7" spans="3:9" x14ac:dyDescent="0.25">
      <c r="D7" s="12"/>
      <c r="I7" s="159"/>
    </row>
    <row r="8" spans="3:9" x14ac:dyDescent="0.25">
      <c r="C8" s="119" t="s">
        <v>109</v>
      </c>
      <c r="D8" s="12" t="e">
        <f>+#REF!</f>
        <v>#REF!</v>
      </c>
    </row>
    <row r="9" spans="3:9" x14ac:dyDescent="0.25">
      <c r="C9" s="119" t="s">
        <v>110</v>
      </c>
      <c r="D9" s="12" t="e">
        <f>+#REF!</f>
        <v>#REF!</v>
      </c>
      <c r="F9" s="2"/>
      <c r="G9" s="2"/>
    </row>
    <row r="11" spans="3:9" x14ac:dyDescent="0.25">
      <c r="C11" s="157" t="s">
        <v>111</v>
      </c>
      <c r="D11" s="158" t="e">
        <f>+D8/D9</f>
        <v>#REF!</v>
      </c>
      <c r="F11" s="159"/>
    </row>
    <row r="12" spans="3:9" x14ac:dyDescent="0.25">
      <c r="G1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3:N44"/>
  <sheetViews>
    <sheetView topLeftCell="A22" workbookViewId="0">
      <selection activeCell="D38" sqref="D38:M38"/>
    </sheetView>
  </sheetViews>
  <sheetFormatPr baseColWidth="10" defaultRowHeight="15" x14ac:dyDescent="0.25"/>
  <cols>
    <col min="8" max="8" width="18.7109375" customWidth="1"/>
    <col min="9" max="9" width="16.5703125" customWidth="1"/>
    <col min="10" max="10" width="18.42578125" customWidth="1"/>
    <col min="11" max="11" width="17" customWidth="1"/>
    <col min="12" max="12" width="16.85546875" bestFit="1" customWidth="1"/>
    <col min="13" max="13" width="18.5703125" bestFit="1" customWidth="1"/>
    <col min="14" max="14" width="16.140625" bestFit="1" customWidth="1"/>
  </cols>
  <sheetData>
    <row r="3" spans="7:11" x14ac:dyDescent="0.25">
      <c r="I3" t="s">
        <v>80</v>
      </c>
      <c r="J3" t="s">
        <v>81</v>
      </c>
    </row>
    <row r="5" spans="7:11" x14ac:dyDescent="0.25">
      <c r="G5">
        <v>35050201</v>
      </c>
      <c r="I5" s="2">
        <v>5320204663.1599998</v>
      </c>
      <c r="J5" s="2"/>
      <c r="K5" s="2"/>
    </row>
    <row r="6" spans="7:11" x14ac:dyDescent="0.25">
      <c r="G6">
        <v>32050501</v>
      </c>
      <c r="I6" s="2"/>
      <c r="J6" s="2">
        <v>532020466.31599998</v>
      </c>
      <c r="K6" s="2" t="s">
        <v>82</v>
      </c>
    </row>
    <row r="7" spans="7:11" x14ac:dyDescent="0.25">
      <c r="G7" s="88">
        <v>37050501</v>
      </c>
      <c r="H7" s="88"/>
      <c r="I7" s="89"/>
      <c r="J7" s="89">
        <v>2394092098.4200001</v>
      </c>
      <c r="K7" s="2" t="s">
        <v>84</v>
      </c>
    </row>
    <row r="8" spans="7:11" x14ac:dyDescent="0.25">
      <c r="G8">
        <v>2520050501</v>
      </c>
      <c r="I8" s="2"/>
      <c r="J8" s="83">
        <v>2138404361.3900001</v>
      </c>
      <c r="K8" s="2"/>
    </row>
    <row r="9" spans="7:11" x14ac:dyDescent="0.25">
      <c r="G9">
        <v>2520050501</v>
      </c>
      <c r="I9" s="2"/>
      <c r="J9" s="83">
        <v>25145819.23</v>
      </c>
      <c r="K9" s="2"/>
    </row>
    <row r="10" spans="7:11" x14ac:dyDescent="0.25">
      <c r="G10">
        <v>2520050501</v>
      </c>
      <c r="I10" s="2"/>
      <c r="J10" s="83">
        <v>6350766.1399999997</v>
      </c>
      <c r="K10" s="2"/>
    </row>
    <row r="11" spans="7:11" x14ac:dyDescent="0.25">
      <c r="G11">
        <v>2520050501</v>
      </c>
      <c r="I11" s="2"/>
      <c r="J11" s="83">
        <v>36140283.756275959</v>
      </c>
      <c r="K11" s="2"/>
    </row>
    <row r="12" spans="7:11" x14ac:dyDescent="0.25">
      <c r="G12">
        <v>2520050501</v>
      </c>
      <c r="I12" s="2"/>
      <c r="J12" s="83">
        <v>18043471.841135561</v>
      </c>
      <c r="K12" s="2"/>
    </row>
    <row r="13" spans="7:11" x14ac:dyDescent="0.25">
      <c r="G13">
        <v>2520050501</v>
      </c>
      <c r="I13" s="2"/>
      <c r="J13" s="83">
        <v>9014995.5785448272</v>
      </c>
      <c r="K13" s="2"/>
    </row>
    <row r="14" spans="7:11" x14ac:dyDescent="0.25">
      <c r="G14">
        <v>2520050501</v>
      </c>
      <c r="I14" s="2"/>
      <c r="J14" s="83">
        <v>13535798.591093397</v>
      </c>
      <c r="K14" s="2"/>
    </row>
    <row r="15" spans="7:11" x14ac:dyDescent="0.25">
      <c r="G15">
        <v>2520050501</v>
      </c>
      <c r="I15" s="2"/>
      <c r="J15" s="83">
        <v>16032161.726879483</v>
      </c>
      <c r="K15" s="2"/>
    </row>
    <row r="16" spans="7:11" x14ac:dyDescent="0.25">
      <c r="G16">
        <v>2520050501</v>
      </c>
      <c r="I16" s="2"/>
      <c r="J16" s="83">
        <v>18662782.146751467</v>
      </c>
      <c r="K16" s="2"/>
    </row>
    <row r="17" spans="4:11" x14ac:dyDescent="0.25">
      <c r="G17">
        <v>2520050501</v>
      </c>
      <c r="I17" s="2"/>
      <c r="J17" s="83">
        <v>10910600.902180947</v>
      </c>
      <c r="K17" s="2"/>
    </row>
    <row r="18" spans="4:11" x14ac:dyDescent="0.25">
      <c r="G18">
        <v>2520050501</v>
      </c>
      <c r="I18" s="2"/>
      <c r="J18" s="83">
        <v>44494970.799532853</v>
      </c>
      <c r="K18" s="2"/>
    </row>
    <row r="19" spans="4:11" x14ac:dyDescent="0.25">
      <c r="G19">
        <v>2520050501</v>
      </c>
      <c r="I19" s="2"/>
      <c r="J19" s="83">
        <v>9448688.2532457095</v>
      </c>
      <c r="K19" s="2"/>
    </row>
    <row r="20" spans="4:11" x14ac:dyDescent="0.25">
      <c r="G20">
        <v>2520050501</v>
      </c>
      <c r="I20" s="2"/>
      <c r="J20" s="83">
        <v>9448688.2532457095</v>
      </c>
      <c r="K20" s="2"/>
    </row>
    <row r="21" spans="4:11" x14ac:dyDescent="0.25">
      <c r="G21">
        <v>2520050501</v>
      </c>
      <c r="I21" s="2"/>
      <c r="J21" s="2">
        <v>29009995.070159204</v>
      </c>
      <c r="K21" s="2"/>
    </row>
    <row r="22" spans="4:11" x14ac:dyDescent="0.25">
      <c r="G22">
        <v>2520050501</v>
      </c>
      <c r="I22" s="2"/>
      <c r="J22" s="4">
        <v>9448688.2532457095</v>
      </c>
      <c r="K22" s="2"/>
    </row>
    <row r="23" spans="4:11" x14ac:dyDescent="0.25">
      <c r="G23">
        <v>2520050501</v>
      </c>
      <c r="I23" s="2"/>
      <c r="J23" s="2">
        <v>26.48</v>
      </c>
      <c r="K23" s="2"/>
    </row>
    <row r="24" spans="4:11" x14ac:dyDescent="0.25">
      <c r="G24">
        <v>2520050501</v>
      </c>
      <c r="I24" s="2"/>
      <c r="J24" s="4">
        <f>+$C$67*J16</f>
        <v>0</v>
      </c>
      <c r="K24" s="2"/>
    </row>
    <row r="25" spans="4:11" x14ac:dyDescent="0.25">
      <c r="I25" s="2"/>
      <c r="J25" s="2"/>
      <c r="K25" s="2"/>
    </row>
    <row r="26" spans="4:11" x14ac:dyDescent="0.25">
      <c r="I26" s="2">
        <f>SUM(I5:I25)</f>
        <v>5320204663.1599998</v>
      </c>
      <c r="J26" s="2">
        <f>SUM(J5:J25)</f>
        <v>5320204663.1482887</v>
      </c>
      <c r="K26" s="2"/>
    </row>
    <row r="27" spans="4:11" x14ac:dyDescent="0.25">
      <c r="I27" s="2"/>
      <c r="J27" s="2">
        <f>+J26-I26</f>
        <v>-1.171112060546875E-2</v>
      </c>
      <c r="K27" s="2"/>
    </row>
    <row r="30" spans="4:11" x14ac:dyDescent="0.25">
      <c r="D30" s="86" t="s">
        <v>84</v>
      </c>
      <c r="E30" s="86"/>
      <c r="F30" s="86"/>
      <c r="G30" s="86">
        <v>37050501</v>
      </c>
      <c r="H30" s="86"/>
      <c r="I30" s="87">
        <f>+J7</f>
        <v>2394092098.4200001</v>
      </c>
      <c r="J30" s="86"/>
    </row>
    <row r="31" spans="4:11" x14ac:dyDescent="0.25">
      <c r="D31" s="86"/>
      <c r="E31" s="86"/>
      <c r="F31" s="86"/>
      <c r="G31" s="86"/>
      <c r="H31" s="86"/>
      <c r="I31" s="86"/>
      <c r="J31" s="86"/>
    </row>
    <row r="32" spans="4:11" x14ac:dyDescent="0.25">
      <c r="D32" s="86" t="s">
        <v>83</v>
      </c>
      <c r="E32" s="86"/>
      <c r="F32" s="86"/>
      <c r="G32" s="86">
        <v>31051001</v>
      </c>
      <c r="H32" s="86"/>
      <c r="I32" s="86"/>
      <c r="J32" s="87">
        <f>+I30</f>
        <v>2394092098.4200001</v>
      </c>
    </row>
    <row r="37" spans="4:14" x14ac:dyDescent="0.25">
      <c r="K37" t="s">
        <v>90</v>
      </c>
      <c r="L37" t="s">
        <v>89</v>
      </c>
    </row>
    <row r="38" spans="4:14" x14ac:dyDescent="0.25">
      <c r="D38" s="85">
        <v>3105</v>
      </c>
      <c r="E38" t="s">
        <v>0</v>
      </c>
      <c r="F38" t="s">
        <v>85</v>
      </c>
      <c r="H38" s="52">
        <v>-36158191200</v>
      </c>
      <c r="I38">
        <v>0</v>
      </c>
      <c r="J38">
        <v>0</v>
      </c>
      <c r="K38" s="52">
        <v>-36158191200</v>
      </c>
      <c r="L38" s="84">
        <v>2394092098.4200001</v>
      </c>
      <c r="M38" s="84">
        <f>+K38-L38</f>
        <v>-38552283298.419998</v>
      </c>
      <c r="N38" s="52"/>
    </row>
    <row r="39" spans="4:14" x14ac:dyDescent="0.25">
      <c r="D39" s="85">
        <v>310505</v>
      </c>
      <c r="E39" t="s">
        <v>0</v>
      </c>
      <c r="F39" t="s">
        <v>86</v>
      </c>
      <c r="H39" s="52">
        <v>-40000000000</v>
      </c>
      <c r="I39">
        <v>0</v>
      </c>
      <c r="J39">
        <v>0</v>
      </c>
      <c r="K39" s="52">
        <v>-40000000000</v>
      </c>
      <c r="L39">
        <v>0</v>
      </c>
      <c r="M39" s="52">
        <f>+K39</f>
        <v>-40000000000</v>
      </c>
    </row>
    <row r="40" spans="4:14" x14ac:dyDescent="0.25">
      <c r="D40" s="85">
        <v>31050501</v>
      </c>
      <c r="E40" t="s">
        <v>0</v>
      </c>
      <c r="F40" t="s">
        <v>86</v>
      </c>
      <c r="H40" s="52">
        <v>-40000000000</v>
      </c>
      <c r="I40">
        <v>0</v>
      </c>
      <c r="J40">
        <v>0</v>
      </c>
      <c r="K40" s="52">
        <v>-40000000000</v>
      </c>
      <c r="M40" s="52">
        <f>+K40</f>
        <v>-40000000000</v>
      </c>
    </row>
    <row r="41" spans="4:14" x14ac:dyDescent="0.25">
      <c r="D41" s="85">
        <v>31050501</v>
      </c>
      <c r="E41">
        <v>800178148</v>
      </c>
      <c r="F41" t="s">
        <v>87</v>
      </c>
      <c r="H41" s="52">
        <v>-40000000000</v>
      </c>
      <c r="I41">
        <v>0</v>
      </c>
      <c r="J41">
        <v>0</v>
      </c>
      <c r="K41" s="52">
        <v>-40000000000</v>
      </c>
      <c r="M41" s="52">
        <f>+K41</f>
        <v>-40000000000</v>
      </c>
    </row>
    <row r="42" spans="4:14" x14ac:dyDescent="0.25">
      <c r="D42" s="85">
        <v>310510</v>
      </c>
      <c r="E42" t="s">
        <v>0</v>
      </c>
      <c r="F42" t="s">
        <v>88</v>
      </c>
      <c r="H42" s="52">
        <v>3841808800</v>
      </c>
      <c r="I42">
        <v>0</v>
      </c>
      <c r="J42">
        <v>0</v>
      </c>
      <c r="K42" s="52">
        <v>3841808800</v>
      </c>
      <c r="L42" s="2">
        <v>2394092098.4200001</v>
      </c>
      <c r="M42" s="84">
        <f>+K42-L42</f>
        <v>1447716701.5799999</v>
      </c>
    </row>
    <row r="43" spans="4:14" x14ac:dyDescent="0.25">
      <c r="D43" s="85">
        <v>31051001</v>
      </c>
      <c r="E43" t="s">
        <v>0</v>
      </c>
      <c r="F43" t="s">
        <v>88</v>
      </c>
      <c r="H43" s="52">
        <v>3841808800</v>
      </c>
      <c r="I43">
        <v>0</v>
      </c>
      <c r="J43">
        <v>0</v>
      </c>
      <c r="K43" s="52">
        <v>3841808800</v>
      </c>
      <c r="L43" s="2">
        <v>2394092098.4200001</v>
      </c>
      <c r="M43" s="84">
        <f>+K43-L43</f>
        <v>1447716701.5799999</v>
      </c>
    </row>
    <row r="44" spans="4:14" x14ac:dyDescent="0.25">
      <c r="D44" s="85">
        <v>31051001</v>
      </c>
      <c r="E44">
        <v>800178148</v>
      </c>
      <c r="F44" t="s">
        <v>87</v>
      </c>
      <c r="H44" s="52">
        <v>3841808800</v>
      </c>
      <c r="I44">
        <v>0</v>
      </c>
      <c r="J44">
        <v>0</v>
      </c>
      <c r="K44" s="52">
        <v>3841808800</v>
      </c>
      <c r="L44" s="2">
        <v>2394092098.4200001</v>
      </c>
      <c r="M44" s="84">
        <f>+K44-L44</f>
        <v>1447716701.5799999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PROYECTO</vt:lpstr>
      <vt:lpstr>Distribución</vt:lpstr>
      <vt:lpstr>Hoja3</vt:lpstr>
      <vt:lpstr>Hoja1</vt:lpstr>
      <vt:lpstr>ACCIONES </vt:lpstr>
      <vt:lpstr>ACCIONES  (2)</vt:lpstr>
      <vt:lpstr>ACCIONES  Redondear</vt:lpstr>
      <vt:lpstr>Hoja5</vt:lpstr>
      <vt:lpstr>Hoja2</vt:lpstr>
      <vt:lpstr>Hoja4</vt:lpstr>
      <vt:lpstr>Hoja7</vt:lpstr>
      <vt:lpstr>'ACCIONES '!Área_de_impresión</vt:lpstr>
      <vt:lpstr>'ACCIONES  (2)'!Área_de_impresión</vt:lpstr>
      <vt:lpstr>'ACCIONES  Redondear'!Área_de_impresión</vt:lpstr>
      <vt:lpstr>Distribución!Área_de_impresión</vt:lpstr>
      <vt:lpstr>PROYECTO!Área_de_impresión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Arley Velandia</dc:creator>
  <cp:lastModifiedBy>Yasmin Alcira Rocha Pulido</cp:lastModifiedBy>
  <cp:lastPrinted>2020-03-17T13:47:44Z</cp:lastPrinted>
  <dcterms:created xsi:type="dcterms:W3CDTF">2016-02-08T22:49:58Z</dcterms:created>
  <dcterms:modified xsi:type="dcterms:W3CDTF">2025-02-19T19:16:24Z</dcterms:modified>
</cp:coreProperties>
</file>