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2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rocha\Desktop\Gerencia Contable 2022 a 2024\Asamblea Fiducoldex Cierre 2024\Borradores\"/>
    </mc:Choice>
  </mc:AlternateContent>
  <xr:revisionPtr revIDLastSave="0" documentId="13_ncr:1_{58555B6A-4AC7-4AFA-A122-6336EF79F419}" xr6:coauthVersionLast="47" xr6:coauthVersionMax="47" xr10:uidLastSave="{00000000-0000-0000-0000-000000000000}"/>
  <bookViews>
    <workbookView xWindow="-120" yWindow="-120" windowWidth="20730" windowHeight="11160" tabRatio="1000" firstSheet="3" activeTab="13" xr2:uid="{00000000-000D-0000-FFFF-FFFF00000000}"/>
  </bookViews>
  <sheets>
    <sheet name="00 -Informativo Nómina" sheetId="62" state="hidden" r:id="rId1"/>
    <sheet name="01-Conciliación Bancos" sheetId="59" r:id="rId2"/>
    <sheet name="02-Saldo Fiscal diferidos" sheetId="64" r:id="rId3"/>
    <sheet name="03- Saldo Fiscal A.F." sheetId="65" r:id="rId4"/>
    <sheet name="Balance" sheetId="67" state="hidden" r:id="rId5"/>
    <sheet name="04-VALINV" sheetId="14" r:id="rId6"/>
    <sheet name="05-Reexpresión" sheetId="56" r:id="rId7"/>
    <sheet name="06-RecupFX" sheetId="20" r:id="rId8"/>
    <sheet name="07-Gastos vehiculo" sheetId="43" r:id="rId9"/>
    <sheet name="08-Incapacidades" sheetId="57" r:id="rId10"/>
    <sheet name="09-ICA no deducible" sheetId="61" state="hidden" r:id="rId11"/>
    <sheet name="10-GMF" sheetId="15" r:id="rId12"/>
    <sheet name="11-Otros Gtos no ded" sheetId="41" r:id="rId13"/>
    <sheet name="12-Deterioro" sheetId="60" r:id="rId14"/>
    <sheet name="13-Depreciaciones" sheetId="53" r:id="rId15"/>
    <sheet name="14-NIIF 16" sheetId="63" r:id="rId16"/>
    <sheet name="15-Amort" sheetId="18" r:id="rId17"/>
    <sheet name="16-Suscrp renov " sheetId="51" r:id="rId18"/>
    <sheet name="17-Imp Asumidos" sheetId="26" r:id="rId19"/>
    <sheet name="18-Gastos neg" sheetId="50" r:id="rId20"/>
    <sheet name="19-Gas Per Ant" sheetId="21" r:id="rId21"/>
    <sheet name="20-Saro" sheetId="35" r:id="rId22"/>
    <sheet name="22-Rend res Fonpet" sheetId="19" r:id="rId23"/>
    <sheet name="23-Gastos no deducibles" sheetId="68" r:id="rId24"/>
    <sheet name="21-PRES" sheetId="23" r:id="rId25"/>
    <sheet name="23-ICA Descuento" sheetId="66" state="hidden" r:id="rId26"/>
    <sheet name="Ganancia Ocasional" sheetId="58" state="hidden" r:id="rId27"/>
    <sheet name="Bienestar emplead" sheetId="48" state="hidden" r:id="rId28"/>
  </sheets>
  <externalReferences>
    <externalReference r:id="rId29"/>
    <externalReference r:id="rId30"/>
  </externalReferences>
  <definedNames>
    <definedName name="_xlnm._FilterDatabase" localSheetId="4" hidden="1">Balance!$A$1:$R$1054</definedName>
    <definedName name="_xlnm.Print_Area" localSheetId="1">'01-Conciliación Bancos'!$A$1:$D$18</definedName>
    <definedName name="_xlnm.Print_Area" localSheetId="5">'04-VALINV'!$A$1:$I$32</definedName>
    <definedName name="_xlnm.Print_Area" localSheetId="6">'05-Reexpresión'!$A$1:$D$21</definedName>
    <definedName name="_xlnm.Print_Area" localSheetId="7">'06-RecupFX'!$A$1:$E$30</definedName>
    <definedName name="_xlnm.Print_Area" localSheetId="8">'07-Gastos vehiculo'!$A$1:$E$27</definedName>
    <definedName name="_xlnm.Print_Area" localSheetId="10">'09-ICA no deducible'!$A$1:$D$26</definedName>
    <definedName name="_xlnm.Print_Area" localSheetId="11">'10-GMF'!$A$1:$D$29</definedName>
    <definedName name="_xlnm.Print_Area" localSheetId="12">'11-Otros Gtos no ded'!$A$1:$E$28</definedName>
    <definedName name="_xlnm.Print_Area" localSheetId="13">'12-Deterioro'!$A$1:$D$24</definedName>
    <definedName name="_xlnm.Print_Area" localSheetId="14">'13-Depreciaciones'!$A$1:$G$30</definedName>
    <definedName name="_xlnm.Print_Area" localSheetId="15">'14-NIIF 16'!$A$1:$D$23</definedName>
    <definedName name="_xlnm.Print_Area" localSheetId="16">'15-Amort'!$A$1:$G$43</definedName>
    <definedName name="_xlnm.Print_Area" localSheetId="17">'16-Suscrp renov '!$A$1:$D$27</definedName>
    <definedName name="_xlnm.Print_Area" localSheetId="18">'17-Imp Asumidos'!$A$1:$E$24</definedName>
    <definedName name="_xlnm.Print_Area" localSheetId="20">'19-Gas Per Ant'!$A$1:$E$26</definedName>
    <definedName name="_xlnm.Print_Area" localSheetId="21">'20-Saro'!$A$1:$E$27</definedName>
    <definedName name="_xlnm.Print_Area" localSheetId="24">'21-PRES'!$B$1:$F$28</definedName>
    <definedName name="_xlnm.Print_Area" localSheetId="22">'22-Rend res Fonpet'!$A$1:$E$29</definedName>
    <definedName name="_xlnm.Print_Area" localSheetId="23">'23-Gastos no deducibles'!$A$1:$E$31</definedName>
    <definedName name="_xlnm.Print_Area" localSheetId="27">'Bienestar emplead'!$A$1:$D$34</definedName>
    <definedName name="_xlnm.Print_Area" localSheetId="26">'Ganancia Ocasional'!$A$1:$E$22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1" l="1"/>
  <c r="E25" i="41" s="1"/>
  <c r="E22" i="21"/>
  <c r="D20" i="20" l="1"/>
  <c r="E18" i="19" l="1"/>
  <c r="E19" i="19"/>
  <c r="E23" i="68"/>
  <c r="E22" i="68"/>
  <c r="E21" i="68"/>
  <c r="E20" i="68"/>
  <c r="E19" i="68"/>
  <c r="E18" i="68"/>
  <c r="E19" i="26"/>
  <c r="E21" i="35"/>
  <c r="E20" i="35"/>
  <c r="E19" i="35"/>
  <c r="E20" i="21"/>
  <c r="E19" i="21"/>
  <c r="E18" i="21"/>
  <c r="D18" i="50"/>
  <c r="D18" i="51"/>
  <c r="C14" i="63"/>
  <c r="D16" i="63"/>
  <c r="D15" i="63"/>
  <c r="D18" i="60"/>
  <c r="E23" i="41"/>
  <c r="E22" i="41"/>
  <c r="E20" i="41"/>
  <c r="E19" i="41"/>
  <c r="E18" i="41"/>
  <c r="D17" i="15"/>
  <c r="D18" i="57"/>
  <c r="E22" i="43"/>
  <c r="E21" i="43"/>
  <c r="E20" i="43"/>
  <c r="E19" i="43"/>
  <c r="E18" i="43"/>
  <c r="D38" i="56"/>
  <c r="D25" i="53"/>
  <c r="E24" i="53"/>
  <c r="F24" i="53" s="1"/>
  <c r="E23" i="53"/>
  <c r="E22" i="53"/>
  <c r="E21" i="53"/>
  <c r="E20" i="53"/>
  <c r="E19" i="53"/>
  <c r="C19" i="14"/>
  <c r="B19" i="14"/>
  <c r="E28" i="41" l="1"/>
  <c r="E26" i="68"/>
  <c r="E28" i="68" s="1"/>
  <c r="E25" i="53"/>
  <c r="E19" i="18"/>
  <c r="E18" i="18"/>
  <c r="D22" i="20" l="1"/>
  <c r="D21" i="20"/>
  <c r="F19" i="53" l="1"/>
  <c r="D20" i="50" l="1"/>
  <c r="E22" i="18" l="1"/>
  <c r="D21" i="51" l="1"/>
  <c r="C21" i="14"/>
  <c r="D19" i="14"/>
  <c r="D21" i="61" l="1"/>
  <c r="D20" i="57"/>
  <c r="D40" i="56"/>
  <c r="D18" i="56"/>
  <c r="D22" i="65" l="1"/>
  <c r="E21" i="65"/>
  <c r="E25" i="64" l="1"/>
  <c r="E41" i="18" l="1"/>
  <c r="D19" i="18" s="1"/>
  <c r="F19" i="18" s="1"/>
  <c r="E24" i="19"/>
  <c r="E20" i="19"/>
  <c r="L28" i="62"/>
  <c r="L27" i="62"/>
  <c r="L26" i="62"/>
  <c r="L24" i="62"/>
  <c r="L23" i="62"/>
  <c r="L22" i="62"/>
  <c r="L21" i="62"/>
  <c r="L20" i="62"/>
  <c r="L19" i="62"/>
  <c r="L18" i="62"/>
  <c r="L17" i="62"/>
  <c r="L16" i="62"/>
  <c r="L15" i="62"/>
  <c r="L14" i="62"/>
  <c r="L13" i="62"/>
  <c r="L12" i="62"/>
  <c r="E26" i="19" l="1"/>
  <c r="D22" i="66"/>
  <c r="D24" i="66" s="1"/>
  <c r="C52" i="66" l="1"/>
  <c r="C43" i="66" l="1"/>
  <c r="B21" i="14" l="1"/>
  <c r="F26" i="14" s="1"/>
  <c r="D42" i="65" l="1"/>
  <c r="C42" i="65"/>
  <c r="D44" i="65" l="1"/>
  <c r="C44" i="65"/>
  <c r="C29" i="65" l="1"/>
  <c r="C46" i="65" s="1"/>
  <c r="D29" i="65"/>
  <c r="D46" i="65" l="1"/>
  <c r="J13" i="62"/>
  <c r="E23" i="62" l="1"/>
  <c r="P34" i="62"/>
  <c r="P33" i="62"/>
  <c r="P32" i="62"/>
  <c r="O31" i="62"/>
  <c r="E28" i="62"/>
  <c r="E27" i="62"/>
  <c r="E26" i="62"/>
  <c r="E19" i="62"/>
  <c r="E18" i="62"/>
  <c r="E17" i="62"/>
  <c r="E16" i="62"/>
  <c r="E13" i="62"/>
  <c r="D40" i="62"/>
  <c r="D24" i="62"/>
  <c r="D29" i="62"/>
  <c r="D37" i="62"/>
  <c r="C48" i="62"/>
  <c r="C49" i="62" l="1"/>
  <c r="F37" i="60" l="1"/>
  <c r="F51" i="60" l="1"/>
  <c r="F50" i="60"/>
  <c r="E24" i="43"/>
  <c r="F55" i="60" l="1"/>
  <c r="J57" i="60"/>
  <c r="C54" i="66"/>
  <c r="D41" i="18"/>
  <c r="D18" i="18" s="1"/>
  <c r="D22" i="18" s="1"/>
  <c r="C17" i="63" l="1"/>
  <c r="E23" i="35" l="1"/>
  <c r="F23" i="53"/>
  <c r="F22" i="53"/>
  <c r="D31" i="48" l="1"/>
  <c r="D25" i="48"/>
  <c r="E36" i="65" l="1"/>
  <c r="E35" i="65"/>
  <c r="D19" i="64" l="1"/>
  <c r="K24" i="62"/>
  <c r="J24" i="62"/>
  <c r="I24" i="62"/>
  <c r="H24" i="62"/>
  <c r="G24" i="62"/>
  <c r="F24" i="62"/>
  <c r="E24" i="62"/>
  <c r="L36" i="62"/>
  <c r="L35" i="62"/>
  <c r="L34" i="62"/>
  <c r="J37" i="62"/>
  <c r="J29" i="62"/>
  <c r="J38" i="62" l="1"/>
  <c r="K37" i="62"/>
  <c r="I37" i="62"/>
  <c r="K29" i="62"/>
  <c r="I29" i="62"/>
  <c r="F37" i="62"/>
  <c r="F29" i="62"/>
  <c r="H37" i="62"/>
  <c r="H29" i="62"/>
  <c r="I38" i="62" l="1"/>
  <c r="H38" i="62"/>
  <c r="K38" i="62"/>
  <c r="G37" i="62"/>
  <c r="E37" i="62"/>
  <c r="C37" i="62"/>
  <c r="G29" i="62"/>
  <c r="G38" i="62" l="1"/>
  <c r="G40" i="62" s="1"/>
  <c r="J55" i="60"/>
  <c r="L33" i="62" l="1"/>
  <c r="L32" i="62"/>
  <c r="L31" i="62"/>
  <c r="L37" i="62" l="1"/>
  <c r="C24" i="62"/>
  <c r="L29" i="62" l="1"/>
  <c r="D17" i="63" l="1"/>
  <c r="D19" i="63" s="1"/>
  <c r="D19" i="15"/>
  <c r="D20" i="15" s="1"/>
  <c r="D25" i="20" l="1"/>
  <c r="G19" i="14" l="1"/>
  <c r="E40" i="65" l="1"/>
  <c r="E39" i="65"/>
  <c r="E38" i="65"/>
  <c r="E27" i="65"/>
  <c r="E26" i="65"/>
  <c r="E25" i="65"/>
  <c r="E24" i="65"/>
  <c r="E23" i="65"/>
  <c r="E22" i="65"/>
  <c r="E20" i="65"/>
  <c r="E19" i="65"/>
  <c r="E18" i="65"/>
  <c r="E17" i="65"/>
  <c r="E16" i="65"/>
  <c r="C27" i="64"/>
  <c r="E26" i="64"/>
  <c r="C19" i="64"/>
  <c r="C32" i="64" s="1"/>
  <c r="E18" i="64"/>
  <c r="E17" i="64"/>
  <c r="M36" i="62"/>
  <c r="M35" i="62"/>
  <c r="M34" i="62"/>
  <c r="M33" i="62"/>
  <c r="M32" i="62"/>
  <c r="L30" i="62"/>
  <c r="E29" i="62"/>
  <c r="C29" i="62"/>
  <c r="M28" i="62"/>
  <c r="M27" i="62"/>
  <c r="L25" i="62"/>
  <c r="F38" i="62"/>
  <c r="M22" i="62"/>
  <c r="M21" i="62"/>
  <c r="M23" i="62"/>
  <c r="M20" i="62"/>
  <c r="M19" i="62"/>
  <c r="M18" i="62"/>
  <c r="M17" i="62"/>
  <c r="M16" i="62"/>
  <c r="M15" i="62"/>
  <c r="E21" i="64" l="1"/>
  <c r="E37" i="65"/>
  <c r="E42" i="65" s="1"/>
  <c r="E44" i="65" s="1"/>
  <c r="E29" i="64"/>
  <c r="M24" i="62"/>
  <c r="C38" i="62"/>
  <c r="C51" i="62" s="1"/>
  <c r="M29" i="62"/>
  <c r="M12" i="62"/>
  <c r="E38" i="62"/>
  <c r="E29" i="65"/>
  <c r="E27" i="64"/>
  <c r="M31" i="62"/>
  <c r="E46" i="65" l="1"/>
  <c r="E31" i="65"/>
  <c r="D38" i="62"/>
  <c r="M37" i="62"/>
  <c r="C40" i="62"/>
  <c r="M13" i="62"/>
  <c r="M26" i="62"/>
  <c r="C41" i="62"/>
  <c r="C42" i="62" l="1"/>
  <c r="M38" i="62"/>
  <c r="L38" i="62"/>
  <c r="D33" i="48" l="1"/>
  <c r="D21" i="60" l="1"/>
  <c r="D27" i="20" l="1"/>
  <c r="D24" i="15" l="1"/>
  <c r="D22" i="15"/>
  <c r="F27" i="53" l="1"/>
  <c r="E21" i="26" l="1"/>
  <c r="D20" i="48"/>
  <c r="F21" i="53" l="1"/>
  <c r="F20" i="53"/>
  <c r="F25" i="53" l="1"/>
  <c r="F21" i="14"/>
  <c r="G21" i="14" l="1"/>
  <c r="F27" i="14" s="1"/>
  <c r="F28" i="14" s="1"/>
  <c r="D19" i="23" l="1"/>
  <c r="D21" i="23" s="1"/>
  <c r="F18" i="18"/>
  <c r="F22" i="18" s="1"/>
  <c r="D26" i="15"/>
  <c r="D21" i="14" l="1"/>
  <c r="D25" i="23"/>
  <c r="I20" i="14"/>
  <c r="I19" i="14"/>
  <c r="I21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Yuli Alejandra Mesa Silva</author>
  </authors>
  <commentList>
    <comment ref="A697" authorId="0" shapeId="0" xr:uid="{F572DE51-B381-4CEE-932E-BA2EEBAFFB4D}">
      <text>
        <r>
          <rPr>
            <b/>
            <sz val="9"/>
            <color indexed="81"/>
            <rFont val="Tahoma"/>
            <family val="2"/>
          </rPr>
          <t>Yuli Alejandra Mesa Silva:</t>
        </r>
        <r>
          <rPr>
            <sz val="9"/>
            <color indexed="81"/>
            <rFont val="Tahoma"/>
            <family val="2"/>
          </rPr>
          <t xml:space="preserve">
ACT NRO FE 246 AUDITORIA SISTEMA DE GESTION DE CALIDAD RAD E 2024 12014</t>
        </r>
      </text>
    </comment>
    <comment ref="A841" authorId="0" shapeId="0" xr:uid="{8CB5CEFD-10EC-48DF-B24C-ACB8A50D5E5E}">
      <text>
        <r>
          <rPr>
            <b/>
            <sz val="9"/>
            <color indexed="81"/>
            <rFont val="Tahoma"/>
            <family val="2"/>
          </rPr>
          <t>Yuli Alejandra Mesa Silva:</t>
        </r>
        <r>
          <rPr>
            <sz val="9"/>
            <color indexed="81"/>
            <rFont val="Tahoma"/>
            <family val="2"/>
          </rPr>
          <t xml:space="preserve">
LEGALIZACION GASTOS DE VIAJE FDX 07 2024 EVENTO CONGRESO ASOFONDOS 2024 RAD E 2024 10808</t>
        </r>
      </text>
    </comment>
    <comment ref="A885" authorId="0" shapeId="0" xr:uid="{95FB30D4-E6A0-49F3-B5D5-EF8ED3C8294C}">
      <text>
        <r>
          <rPr>
            <b/>
            <sz val="9"/>
            <color indexed="81"/>
            <rFont val="Tahoma"/>
            <family val="2"/>
          </rPr>
          <t>Yuli Alejandra Mesa Silva:</t>
        </r>
        <r>
          <rPr>
            <sz val="9"/>
            <color indexed="81"/>
            <rFont val="Tahoma"/>
            <family val="2"/>
          </rPr>
          <t xml:space="preserve">
Plan destacado del empleo y suscripción Canva</t>
        </r>
      </text>
    </comment>
    <comment ref="A895" authorId="0" shapeId="0" xr:uid="{B4ED76B1-E396-430D-BEBB-62F71EAEA328}">
      <text>
        <r>
          <rPr>
            <b/>
            <sz val="9"/>
            <color indexed="81"/>
            <rFont val="Tahoma"/>
            <family val="2"/>
          </rPr>
          <t>Yuli Alejandra Mesa Silva:</t>
        </r>
        <r>
          <rPr>
            <sz val="9"/>
            <color indexed="81"/>
            <rFont val="Tahoma"/>
            <family val="2"/>
          </rPr>
          <t xml:space="preserve">
Suscripciones Canva y plan destacado el elmpleo.com E 2024 22127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Yuli Alejandra Mesa Silva</author>
  </authors>
  <commentList>
    <comment ref="D17" authorId="0" shapeId="0" xr:uid="{F4504C23-972E-4D68-9488-AB7ECD776C60}">
      <text>
        <r>
          <rPr>
            <b/>
            <sz val="9"/>
            <color indexed="81"/>
            <rFont val="Tahoma"/>
            <family val="2"/>
          </rPr>
          <t>Yuli Alejandra Mesa Silva:</t>
        </r>
        <r>
          <rPr>
            <sz val="9"/>
            <color indexed="81"/>
            <rFont val="Tahoma"/>
            <family val="2"/>
          </rPr>
          <t xml:space="preserve">
Pendiente dato de Leidy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Yuli Alejandra Mesa Silva</author>
  </authors>
  <commentList>
    <comment ref="D16" authorId="0" shapeId="0" xr:uid="{39771AB6-3CD1-4F9D-B073-42E5A2933C9A}">
      <text>
        <r>
          <rPr>
            <b/>
            <sz val="9"/>
            <color indexed="81"/>
            <rFont val="Tahoma"/>
            <family val="2"/>
          </rPr>
          <t>Yuli Alejandra Mesa Silva:</t>
        </r>
        <r>
          <rPr>
            <sz val="9"/>
            <color indexed="81"/>
            <rFont val="Tahoma"/>
            <family val="2"/>
          </rPr>
          <t xml:space="preserve">
Pendiente dato por parte de Leidy</t>
        </r>
      </text>
    </comment>
  </commentList>
</comments>
</file>

<file path=xl/sharedStrings.xml><?xml version="1.0" encoding="utf-8"?>
<sst xmlns="http://schemas.openxmlformats.org/spreadsheetml/2006/main" count="2681" uniqueCount="1035">
  <si>
    <t>FIDUCIARIA COLOMBIANA DE COMERCIO EXTERIOR S.A. FIDUCOLDEX</t>
  </si>
  <si>
    <t xml:space="preserve">DATOS INFORMATIVOS NOMINA </t>
  </si>
  <si>
    <t xml:space="preserve">RENGLONES 30 - 31 - 32 </t>
  </si>
  <si>
    <t>ANEXO No. PF 00</t>
  </si>
  <si>
    <t xml:space="preserve">DATOS INFORMATIVOS </t>
  </si>
  <si>
    <t>CODIGO PUC</t>
  </si>
  <si>
    <t>GASTOS DE NOMINA</t>
  </si>
  <si>
    <t>FIDUCOLDEX</t>
  </si>
  <si>
    <t>TOTAL CONSORCIOS</t>
  </si>
  <si>
    <t xml:space="preserve">TOTAL RENGLONES </t>
  </si>
  <si>
    <t>Sin capacitaciones ni dotaciones</t>
  </si>
  <si>
    <t>Total gastos de nómina</t>
  </si>
  <si>
    <t>Total Aportes Seguridad Social</t>
  </si>
  <si>
    <t>Total Parafiscales</t>
  </si>
  <si>
    <t>Total Renglón 30</t>
  </si>
  <si>
    <t>Total Renglón 31</t>
  </si>
  <si>
    <t>Total Renglón 32</t>
  </si>
  <si>
    <t>AJUSTE CUENTA BANCARIA SALDO REAL BANCOS</t>
  </si>
  <si>
    <t>PARTIDA CONCILIATORIA RENTA</t>
  </si>
  <si>
    <t>ANEXO No. PF 01</t>
  </si>
  <si>
    <t xml:space="preserve"> </t>
  </si>
  <si>
    <t>IMPUESTO DE RENTA Y COMPLEMENTARIOS</t>
  </si>
  <si>
    <t>VALOR FISCAL CARGOS DIFERIDOS</t>
  </si>
  <si>
    <t>FIDUCOLDEX S.A.  Y CONSORCIOS</t>
  </si>
  <si>
    <t>ANEXO PF 02</t>
  </si>
  <si>
    <t>NOMBRE</t>
  </si>
  <si>
    <t>CONCEPTO</t>
  </si>
  <si>
    <t>VALOR AJUSTE</t>
  </si>
  <si>
    <t>ACTIVOS INTANGIBLES - LICENCIAS</t>
  </si>
  <si>
    <t>ACTIVOS INTANGIBLES - ESTUDIOS Y PROYECTOS</t>
  </si>
  <si>
    <t>TOTAL PARTIDA CONCILIATORIA - CARGOS DIFERIDOS FIDUCIARIA</t>
  </si>
  <si>
    <t>CONSORCIOS</t>
  </si>
  <si>
    <t>Colombia Mayor 2013</t>
  </si>
  <si>
    <t>CARGOS DIFERIDOS</t>
  </si>
  <si>
    <t>Sayp</t>
  </si>
  <si>
    <t>TOTAL PARTIDA CONCILIATORIA - CARGOS DIFERIDOS CONSORCIOS</t>
  </si>
  <si>
    <t>TOTAL FIDUCIARIA (+) CONSORCIOS</t>
  </si>
  <si>
    <t>VALOR FISCAL PROPIEDAD, PLANTA Y EQUIPO</t>
  </si>
  <si>
    <t>ANEXO PF 03</t>
  </si>
  <si>
    <t>TERRENOS</t>
  </si>
  <si>
    <t>EDIFICIOS</t>
  </si>
  <si>
    <t>BODEGAS</t>
  </si>
  <si>
    <t xml:space="preserve">VEHICULOS </t>
  </si>
  <si>
    <t>EQUIPO DE OFICINA</t>
  </si>
  <si>
    <t>EQUIPO INFORMÁTICO</t>
  </si>
  <si>
    <t>REVALUACIÓN EN PROPIEDAD, PLANTA Y EQUIPO</t>
  </si>
  <si>
    <t>DEPRECIACIÓN EDIFICIOS</t>
  </si>
  <si>
    <t>DEPRECIACIÓN EQUIPO DE OFICINA</t>
  </si>
  <si>
    <t>DEPRECIACIÓN EQUIPO INFORMÁTICO</t>
  </si>
  <si>
    <t>DEPRECIACIÓN VEHICULOS</t>
  </si>
  <si>
    <t>DEPRECIACIÓN BODEGAS</t>
  </si>
  <si>
    <t>TOTAL</t>
  </si>
  <si>
    <t>TOTAL PARTIDA CONCILIATORIA - PPYE FIDUCIARIA</t>
  </si>
  <si>
    <t>CONSORCIO FCP 2019</t>
  </si>
  <si>
    <t>ENSERES Y ACCESORIOS - EQUIPO DE OFICINA</t>
  </si>
  <si>
    <t>DEPRECIACIÓN ENSERES Y ACCESORIOS - EQUIPO DE OFICINA</t>
  </si>
  <si>
    <t>TOTAL PARTIDA CONCILIATORIA - PPYE CONSORCIOS</t>
  </si>
  <si>
    <t>TOTAL FIDUCIARIA + CONSORCIOS</t>
  </si>
  <si>
    <t>RENDIMIENTOS VALORACION LINEAL Vs. EXPONENCIAL</t>
  </si>
  <si>
    <t>PARTIDAS CONCILIATORIAS</t>
  </si>
  <si>
    <t>ANEXO No. PF 04</t>
  </si>
  <si>
    <t>FECHA</t>
  </si>
  <si>
    <t>VALORACIÓN PRECIOS DE MERCADO</t>
  </si>
  <si>
    <t>TOTAL PRECIOS DE MERCADO</t>
  </si>
  <si>
    <t>VALORACIÓN LINEAL</t>
  </si>
  <si>
    <t>TOTAL VALORACIÓN LINEAL (COBRO INTERESES)</t>
  </si>
  <si>
    <t>TOTAL DIFERENCIA</t>
  </si>
  <si>
    <t>Cuenta 8295950104</t>
  </si>
  <si>
    <t>TOTALES</t>
  </si>
  <si>
    <t>PARTIDA CONCILIATORIA VALORIZACION DE INVERSIONES :</t>
  </si>
  <si>
    <t>CONTABLE</t>
  </si>
  <si>
    <t>$</t>
  </si>
  <si>
    <t>FISCAL</t>
  </si>
  <si>
    <t>(Cuenta 82959501-829595)</t>
  </si>
  <si>
    <t>DIFERENCIA VR, FISCAL INVERSIONES  *</t>
  </si>
  <si>
    <t>OK</t>
  </si>
  <si>
    <t>REEXPRESIÓN CONTABLE - CAJA EN DOLARES</t>
  </si>
  <si>
    <t>ANEXO No. PF 05</t>
  </si>
  <si>
    <t>Cuenta</t>
  </si>
  <si>
    <t>- Reexpresión caja en dólares - ingreso no realizado</t>
  </si>
  <si>
    <t>Total</t>
  </si>
  <si>
    <t>ANEXO No. PF 22</t>
  </si>
  <si>
    <t>- Reexpresión caja en dólares - gasto no deducible</t>
  </si>
  <si>
    <t>RECUPERACIONES E INGRESOS NO GRAVADAS</t>
  </si>
  <si>
    <t>ANEXO No. PF</t>
  </si>
  <si>
    <t>REINTEGRO PROVISIONES GASTOS</t>
  </si>
  <si>
    <t>CUENTA</t>
  </si>
  <si>
    <t>TERCERO/CONCEPTO</t>
  </si>
  <si>
    <t>VALOR</t>
  </si>
  <si>
    <t>OBSERVACIÓN</t>
  </si>
  <si>
    <t>TOTAL RECUPERACIONES</t>
  </si>
  <si>
    <t>TOTAL INGRESO NO GRAVADO</t>
  </si>
  <si>
    <t>GASTOS ASOCIADOS VEHICULO PRESIDENCIA - NO DEDUCIBLE</t>
  </si>
  <si>
    <t>ANEXO No. PF 07</t>
  </si>
  <si>
    <t>- Impuesto</t>
  </si>
  <si>
    <t>- Seguros</t>
  </si>
  <si>
    <t>- Depreciación (Valor Fiscal)</t>
  </si>
  <si>
    <t>INCAPACIDADES - VALOR RECONOCIDO POR EL EMPLEADOR NO DEDUCIBLE</t>
  </si>
  <si>
    <t>ANEXO No. PF 08</t>
  </si>
  <si>
    <t>- Incapacidades pagadas por Fx- Gasto no deducible</t>
  </si>
  <si>
    <t>IMPUESTO DE INDUSTRIA Y COMERCIO - GASTO NO DEDUCIBLE - DESCUENTO TRIBUTARIO</t>
  </si>
  <si>
    <t>ANEXO No. PF 09</t>
  </si>
  <si>
    <t>Total gasto no deducible</t>
  </si>
  <si>
    <t>El contribuyente podrá tomar como descuento tributario del impuesto sobre la renta el cincuenta por ciento (50%) del impuesto de industria y comercio, avisos y tableros.</t>
  </si>
  <si>
    <t>Para la procedencia del descuento del inciso anterior, se requiere que el impuesto de industria y comercio, avisos y tableros sea efectivamente pagado durante el año gravable y que tenga relación de causalidad con su actividad económica. Este impuesto no podrá tomarse como costo o gasto.</t>
  </si>
  <si>
    <r>
      <t>PAR 1. </t>
    </r>
    <r>
      <rPr>
        <sz val="11"/>
        <color rgb="FF000000"/>
        <rFont val="Arial"/>
        <family val="2"/>
      </rPr>
      <t>El porcentaje del inciso 4 se incrementará al cien por ciento (100%) a partir del año gravable 2022.</t>
    </r>
  </si>
  <si>
    <t xml:space="preserve">GRAVÀMEN MOVIMIENTOS FINANCIEROS (GASTO NO DEDUCIBLE 50%) </t>
  </si>
  <si>
    <t>ANEXO No. PF 10</t>
  </si>
  <si>
    <t>GMF</t>
  </si>
  <si>
    <t>Valor registrado contablemente</t>
  </si>
  <si>
    <t>Valor certificado Bancos</t>
  </si>
  <si>
    <t>50% Valor certificado bancos</t>
  </si>
  <si>
    <t>Valor tomado renta</t>
  </si>
  <si>
    <t>Diferencia Conciliación contable Vs. Fiscal</t>
  </si>
  <si>
    <t>GASTOS NO DEDUCIBLES - VARIOS</t>
  </si>
  <si>
    <t>ANEXO No. PF 11</t>
  </si>
  <si>
    <t>- Seguros de vida colectiva</t>
  </si>
  <si>
    <t>- Auxilio a Fondo de Empleados Foncomex</t>
  </si>
  <si>
    <t xml:space="preserve">- Aproximaciones </t>
  </si>
  <si>
    <t>- Suministros arreglos florales</t>
  </si>
  <si>
    <t>DETERIORO CUENTAS POR COBRAR - COMISIONES</t>
  </si>
  <si>
    <t>ANEXO No. PF 12</t>
  </si>
  <si>
    <t>- Deterioro Comisiones - Gasto fiscal método individual</t>
  </si>
  <si>
    <t>Valores con más</t>
  </si>
  <si>
    <t>CALCULO PROVISION INDIVIDUAL DE CARTERA</t>
  </si>
  <si>
    <t xml:space="preserve">de 360 días </t>
  </si>
  <si>
    <t>de vencimiento</t>
  </si>
  <si>
    <t>TOTAL METODO INDIVIDUAL</t>
  </si>
  <si>
    <t>Saldo Provisión Cartera</t>
  </si>
  <si>
    <t>Ingreso por recuperación de provisión</t>
  </si>
  <si>
    <t>Patrimonio fiscal</t>
  </si>
  <si>
    <t>Gasto provisión individual</t>
  </si>
  <si>
    <t>Patrimonio fiscal (1694)</t>
  </si>
  <si>
    <t>Gasto fiscal provisión individual</t>
  </si>
  <si>
    <t xml:space="preserve">Contable </t>
  </si>
  <si>
    <t>DB</t>
  </si>
  <si>
    <t>CR</t>
  </si>
  <si>
    <t xml:space="preserve">Gasto </t>
  </si>
  <si>
    <t>GASTO FISCAL POR DEPRECIACIÓN</t>
  </si>
  <si>
    <t>GASTO FISCAL</t>
  </si>
  <si>
    <t>GASTO CONTABLE</t>
  </si>
  <si>
    <t>DIFERENCIA</t>
  </si>
  <si>
    <t>VEHICULOS</t>
  </si>
  <si>
    <t>BODEGA</t>
  </si>
  <si>
    <t>FIDUCIARIA COLOMBIANA DE COMERCIO EXTERIOR S.A.</t>
  </si>
  <si>
    <t>DEPRECIACIÓN PPE POR DERECHO DE USO (NIIF 16) - GASTO DEDUCIBLE</t>
  </si>
  <si>
    <t>GASTO FISCAL - ARRIENDO</t>
  </si>
  <si>
    <t>GASTO CONTABLE DEPRECIACIÓN + INTERESES</t>
  </si>
  <si>
    <t>Arrendamiento Oficinas</t>
  </si>
  <si>
    <t>Gastos por intereses sobre los pasivos por arrendamientos</t>
  </si>
  <si>
    <t>Depreciación de PPE por derecho de uso bienes inmuebles</t>
  </si>
  <si>
    <t>TOTAL PARTIDA CONCILIATORIA - DEPRECIACIÓN POR DERECHO DE USO GASTO NO DEDUCIBLE</t>
  </si>
  <si>
    <t>GASTO FISCAL POR AMORTIZACIÓN INTANGIBLES</t>
  </si>
  <si>
    <t>ANEXO PF 15</t>
  </si>
  <si>
    <t>PROGRAMAS PARA COMPUTADOR</t>
  </si>
  <si>
    <t>PROGRAMAS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</si>
  <si>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</si>
  <si>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</si>
  <si>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</si>
  <si>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</si>
  <si>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</si>
  <si>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</si>
  <si>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</si>
  <si>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</si>
  <si>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</si>
  <si>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</si>
  <si>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</si>
  <si>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</si>
  <si>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SUB-TOTAL</t>
  </si>
  <si>
    <t>GASTOS AFILIACIONES, SUSCRIPCIONES Y RENOVACIONES - NO DEDUCIBLE</t>
  </si>
  <si>
    <t>ANEXO No. PF 16</t>
  </si>
  <si>
    <t>Sentecia 16454 de 2009 no deducibles gastos de periódico y TV.</t>
  </si>
  <si>
    <t>IMPUESTOS ASUMIDOS</t>
  </si>
  <si>
    <t>PARTIDA CONCILIATORIA RENTA - GASTO NO DEDUCIBLE</t>
  </si>
  <si>
    <t>ANEXO No. PF 17</t>
  </si>
  <si>
    <t>- Impuestos asumidos pago a Proveedores</t>
  </si>
  <si>
    <t>Total Gasto</t>
  </si>
  <si>
    <t>GASTOS NEGOCIOS FIDUCIARIOS - NO DEDUCIBLE</t>
  </si>
  <si>
    <t>ANEXO No. PF 18</t>
  </si>
  <si>
    <t>- Gastos bancarios asumidos negocios fiduciarios</t>
  </si>
  <si>
    <t>GASTOS NO DEDUCIBLES - PERIODOS ANTERIORES Y OTROS</t>
  </si>
  <si>
    <t>ANEXO No. PF 19</t>
  </si>
  <si>
    <t>- Gastos de Periodos anteriores Fiducoldex</t>
  </si>
  <si>
    <t>- Reembolso de gastos</t>
  </si>
  <si>
    <t xml:space="preserve">Total Otros Gastos No deducibles </t>
  </si>
  <si>
    <t>GASTOS CUENTAS SARO - GASTO NO DEDUCIBLE</t>
  </si>
  <si>
    <t xml:space="preserve">PARTIDA CONCILIATORIA RENTA </t>
  </si>
  <si>
    <t>ANEXO No. PF 20</t>
  </si>
  <si>
    <t xml:space="preserve">Cuenta </t>
  </si>
  <si>
    <t>Riesgo operativo Fiducoldex</t>
  </si>
  <si>
    <t>Riesgo operativo Negocios Fiduciarios</t>
  </si>
  <si>
    <t>Riesgo operativo - Sanciones e intereses impuestos</t>
  </si>
  <si>
    <t>CALCULO RENTA PRESUNTIVA</t>
  </si>
  <si>
    <t>ACTIVOS EXENTOS</t>
  </si>
  <si>
    <t xml:space="preserve">   PORCENTAJE APLICABLE</t>
  </si>
  <si>
    <t>RENTA PRESUNTIVA</t>
  </si>
  <si>
    <t xml:space="preserve">   PORCENTAJE IMPUESTO DE RENTA</t>
  </si>
  <si>
    <t>ANEXO No. PF 23</t>
  </si>
  <si>
    <t>Descuento tributario  50%</t>
  </si>
  <si>
    <t>GANANCIA OCASIONAL - VENTA ACTIVOS FIJOS</t>
  </si>
  <si>
    <t>- Utilidad en venta de equipos de cómputo - tenencia más 2 años</t>
  </si>
  <si>
    <t>ANEXO INFORMATIVO LIMITANTE DEDUCCIONES ARTICULO 107-1 E.T.</t>
  </si>
  <si>
    <t>- Bienestar empleados - Actividades de bienestar</t>
  </si>
  <si>
    <t>- Bienestar empleados - Actividades de bienestar eventos</t>
  </si>
  <si>
    <t>Total deducible</t>
  </si>
  <si>
    <t>Ok deducible</t>
  </si>
  <si>
    <t>INGRESO CONTABLE</t>
  </si>
  <si>
    <t>PARTIDAS QUE DISMINUYEN EL INGRESO</t>
  </si>
  <si>
    <t>Recuperaciones e Ingresos no gravados Fiducoldex</t>
  </si>
  <si>
    <t>Reexpresión caja en dólares - ingreso no realizado (Contable)</t>
  </si>
  <si>
    <t>Consorcio Fondo Colombia en Paz 2018 - Ingreso no gravado</t>
  </si>
  <si>
    <t>INGRESO FISCAL EFECTIVAMENTE REALIZADO</t>
  </si>
  <si>
    <t>LIMITE DE LA DEDUCCIÓN ARTÍCULO 107-1 DEL E.T.</t>
  </si>
  <si>
    <t>IMPUESTO DE RENTA AÑO GRAVABLE 2021</t>
  </si>
  <si>
    <t>Vr. a 31/12/2021</t>
  </si>
  <si>
    <t>Bimestre 1 2021</t>
  </si>
  <si>
    <t>Bimestre 2 2021</t>
  </si>
  <si>
    <t>Bimestre 3 2021</t>
  </si>
  <si>
    <t>Bimestre 4 2021</t>
  </si>
  <si>
    <t>Bimestre 5 2021</t>
  </si>
  <si>
    <t>GASTOS BIENESTAR EMPLEADOS - DEDUCIBLE 2021</t>
  </si>
  <si>
    <t>Consorcio Fondo Colombia en Paz 2021 - Ingreso no gravado</t>
  </si>
  <si>
    <t>- Mantenimiento y combustible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</si>
  <si>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</si>
  <si>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</si>
  <si>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</si>
  <si>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</si>
  <si>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</si>
  <si>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</si>
  <si>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</si>
  <si>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</si>
  <si>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</si>
  <si>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</si>
  <si>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Descuento Acuerdo 780/2020</t>
  </si>
  <si>
    <t>Pendiente hacer este cálculo</t>
  </si>
  <si>
    <t>Valor 2021</t>
  </si>
  <si>
    <t>total Categoría E</t>
  </si>
  <si>
    <t>a dic.31/2021</t>
  </si>
  <si>
    <t>Saldos fiscales 2021</t>
  </si>
  <si>
    <t>Recuperación contable 2021 (4198)</t>
  </si>
  <si>
    <t>Rechazo del ingreso por recuperación</t>
  </si>
  <si>
    <t>Ingreso no gravado</t>
  </si>
  <si>
    <t>- Deterioro Comisiones - Recuperación fiscal método individual</t>
  </si>
  <si>
    <t>ANEXO No. PF 06</t>
  </si>
  <si>
    <t>Se lleva como descuento tributario</t>
  </si>
  <si>
    <t>SALARIO INTEGRAL</t>
  </si>
  <si>
    <t>SUELDOS</t>
  </si>
  <si>
    <t>INCAPACIDADES</t>
  </si>
  <si>
    <t>AUXILIO DE TRANSPORTE</t>
  </si>
  <si>
    <t>CESANTIAS</t>
  </si>
  <si>
    <t>INTERESES SOBRE CESANTIAS</t>
  </si>
  <si>
    <t>PRIMA LEGAL</t>
  </si>
  <si>
    <t>VACACIONES</t>
  </si>
  <si>
    <t>PRIMA DE VACACIONES</t>
  </si>
  <si>
    <t>BONIFICACIONES</t>
  </si>
  <si>
    <t>INDEMNIZACIONES</t>
  </si>
  <si>
    <t>OTROS BENEFICIOS A EMPLEADOS</t>
  </si>
  <si>
    <t>APORTES SEGURIDAD SOCIAL SALUD</t>
  </si>
  <si>
    <t>APORTES SEGURIDAD SOCIAL PENSIÓN</t>
  </si>
  <si>
    <t>APORTES SEGURIDAD SOCIAL ARP</t>
  </si>
  <si>
    <t>APORTES ICBF SALARIO ORDINARIO</t>
  </si>
  <si>
    <t>APORTES SENA SALARIO ORDINARIO</t>
  </si>
  <si>
    <t>APORTES ICBF SALARIO INTEGRAL</t>
  </si>
  <si>
    <t>APORTES SENA SALARIO INTEGRAL</t>
  </si>
  <si>
    <t>APORTES CAJAS DE COMPENSACIÓN SAL ORD</t>
  </si>
  <si>
    <t>APORTES CAJAS DE COMPENSACIÓN SAL INT</t>
  </si>
  <si>
    <t>CONSORCIO CONFIAR FONPET (Participación)</t>
  </si>
  <si>
    <t>CONSORCIO SAYP (Participación)</t>
  </si>
  <si>
    <t>CONSORCIO COLOMBIA MAYOR 2013 (Participación)</t>
  </si>
  <si>
    <t>CONSORCIO COLDEXPO 2017 (Participación)</t>
  </si>
  <si>
    <t>CONSORCIO COLDEXPO 2020 (Participación)</t>
  </si>
  <si>
    <t>CONSORCIO FONDO DE INVERSIÓN PAZ (Participación)</t>
  </si>
  <si>
    <t>CONSORCIO FONDO DIAN (Participación)</t>
  </si>
  <si>
    <t>CONSORCIO ECOPETROL PACC (Participación)</t>
  </si>
  <si>
    <t>CONSORCIO PENSIONES CUND 2020- COLDEXPO</t>
  </si>
  <si>
    <t>- Descuento del último bimestre no contabilizado en el periodo</t>
  </si>
  <si>
    <t>Noviembre</t>
  </si>
  <si>
    <t>Diciembre</t>
  </si>
  <si>
    <t>Total año 2021 Enero a diciembre</t>
  </si>
  <si>
    <t>Bimestre 6 2021</t>
  </si>
  <si>
    <t>Pagado declaraciones Fiducoldex</t>
  </si>
  <si>
    <t>(Cuenta 4107 - 5106)</t>
  </si>
  <si>
    <t>RENDIMIENTOS RESERVA ESTABILIZACIÓN FONPET</t>
  </si>
  <si>
    <t>Neto no deducible - rendimiento negativo de inversiones</t>
  </si>
  <si>
    <t>Cuenta 4107</t>
  </si>
  <si>
    <t xml:space="preserve">- Rendimientos inversiones reserva Fonpet </t>
  </si>
  <si>
    <t xml:space="preserve">- Rendimientos inversión FIC - </t>
  </si>
  <si>
    <t>- Rendimientos inversiones reserva Fonpet -Rendimiento negativo</t>
  </si>
  <si>
    <t>- Rendimientos inversión FIC - Rendimiento negativo</t>
  </si>
  <si>
    <t>ESTUDIOS Y PROYECTOS</t>
  </si>
  <si>
    <t>Vr. a 31/12/2022</t>
  </si>
  <si>
    <t>Recuperaciones eventos de riesgos, GND 2021</t>
  </si>
  <si>
    <t>Recuperación eventos de riesgos</t>
  </si>
  <si>
    <t>Recuperaciones gastos periodos anteriores 419595</t>
  </si>
  <si>
    <t>Recuperación gastos de periodos anteriores</t>
  </si>
  <si>
    <t>Recuperación fiscal deterioro de cartera</t>
  </si>
  <si>
    <t>- Renovación diario la República - Editorial La República Direc tv</t>
  </si>
  <si>
    <t>- Devolución de ingresos peridos anteriores</t>
  </si>
  <si>
    <t>VALOR IMPUESTO DE RENTA S/PRESUNTIVA AÑO 2022</t>
  </si>
  <si>
    <t>PATRIMONIO LIQUIDO AÑO 2021</t>
  </si>
  <si>
    <t>NO APLICA PRESUNTIVA 2022</t>
  </si>
  <si>
    <t>Para el 2022 no se calcula la renta presuntiva, pues esta estuvo vigente hasta el año gravable 2020, último año en que se calculó con una tarifa del 0.5%.</t>
  </si>
  <si>
    <t>Gasto contable 2022- Fiducoldex</t>
  </si>
  <si>
    <t>ANEXO PF 13</t>
  </si>
  <si>
    <t>- Seguros de vida colectiva FX</t>
  </si>
  <si>
    <t>ANEXO PF 14</t>
  </si>
  <si>
    <t>IMPUESTO DE RENTA AÑO GRAVABLE 2023</t>
  </si>
  <si>
    <t>Vr. a 31/12/2023</t>
  </si>
  <si>
    <t>Cuenta 5106</t>
  </si>
  <si>
    <t>DIRECTV COLOMBIA LTDA</t>
  </si>
  <si>
    <t>EDITORIAL LA REPUBLICA S.A.S</t>
  </si>
  <si>
    <t>SALDO FISCAL 2023</t>
  </si>
  <si>
    <t>SALDO CONTABLE 2023 (Cuenta 1911)</t>
  </si>
  <si>
    <t>SALDO CONTABLE 2023</t>
  </si>
  <si>
    <t>Impuesto de Renta año gravable 2023</t>
  </si>
  <si>
    <t>- Gasto Impuesto de Industria y Comercio causado 2023</t>
  </si>
  <si>
    <t>- Gasto Impuesto de Industria y Comercio causado Consorcios2023</t>
  </si>
  <si>
    <t>- Gasto Impuesto de Industria y Comercio pagado Fiducoldex hasta 6 bimestre de 2023</t>
  </si>
  <si>
    <t>- Gasto Impuesto de Industria y Comercio pagado Consorcios hasta 6 bimestre de 2023</t>
  </si>
  <si>
    <t>Total ICA Pagado 2023</t>
  </si>
  <si>
    <t>- Perdida de inversiones</t>
  </si>
  <si>
    <t>Lo registrado en la cuenta 4191100101 corresponde a la recuperación de gasto de año 2023</t>
  </si>
  <si>
    <t>No es deducible la depreciación fiscal de vehiculo de presidencia</t>
  </si>
  <si>
    <t>No hay movimiento en la cuenta de reexpresión de caja-51353501</t>
  </si>
  <si>
    <t>No hay movimiento en la cuenta de reexpresión de caja-41351501</t>
  </si>
  <si>
    <t>CODIGO</t>
  </si>
  <si>
    <t>DESCRIPCION</t>
  </si>
  <si>
    <t>NAPL</t>
  </si>
  <si>
    <t>SDO_INICIAL</t>
  </si>
  <si>
    <t>DEBITO</t>
  </si>
  <si>
    <t>CREDITO</t>
  </si>
  <si>
    <t>SDO_FINAL</t>
  </si>
  <si>
    <t>Fiduciaria Colombiana de Comercio Exterior S.A.</t>
  </si>
  <si>
    <t>INFORME FINANCIERO CON FINES DE SUPERVISION</t>
  </si>
  <si>
    <t>3-FID COL. DE COMERCIO EXTERIOR S.A.</t>
  </si>
  <si>
    <t>Programa:</t>
  </si>
  <si>
    <t>SCMRSLNA</t>
  </si>
  <si>
    <t>SIFI</t>
  </si>
  <si>
    <t>Periodo: 202412</t>
  </si>
  <si>
    <t>CONTABILIDAD</t>
  </si>
  <si>
    <t xml:space="preserve">                                       .</t>
  </si>
  <si>
    <t>YULI ALEJANDRA MESA SILVA</t>
  </si>
  <si>
    <t>ACTIVO</t>
  </si>
  <si>
    <t>EFECTIVO</t>
  </si>
  <si>
    <t>CAJA</t>
  </si>
  <si>
    <t>CAJA EN DOLARES</t>
  </si>
  <si>
    <t>CAJA MENOR</t>
  </si>
  <si>
    <t>CAJA MENOR OPERACIONES CONJUNTAS</t>
  </si>
  <si>
    <t>CONSORCIO SAYP</t>
  </si>
  <si>
    <t>BANCO DE LA REPUBLICA</t>
  </si>
  <si>
    <t>CUENTA CORRIENTE BANCARIA</t>
  </si>
  <si>
    <t>CUENTA SEBRA</t>
  </si>
  <si>
    <t>CUENTA SEBRA  NÂ°62250956</t>
  </si>
  <si>
    <t>BANCOS Y OTRAS ENTIDADES FINANCIERAS</t>
  </si>
  <si>
    <t>BANCOS NACIONALES</t>
  </si>
  <si>
    <t>MONEDA NACIONAL</t>
  </si>
  <si>
    <t>BANCO POPULAR S.A</t>
  </si>
  <si>
    <t>CUENTA DE AHORRO</t>
  </si>
  <si>
    <t>BANCO COLOMBIA</t>
  </si>
  <si>
    <t>CUENTAS CORRIENTES</t>
  </si>
  <si>
    <t>BANCO GNB SUDAMERIS S.A</t>
  </si>
  <si>
    <t>CUENTAS DE AHORRO</t>
  </si>
  <si>
    <t>BANCO DE OCCIDENTE</t>
  </si>
  <si>
    <t>BANCO DE BOGOTA</t>
  </si>
  <si>
    <t>PARTICIPACION OPERACIONES CONJUNTAS</t>
  </si>
  <si>
    <t>PARTICIPACION FIDUCOLDEX  OPERACIONES CONJUNTAS</t>
  </si>
  <si>
    <t>CONSORCIO FIDUFOSYGA</t>
  </si>
  <si>
    <t>CONSORCIO CONFIAR FONPET</t>
  </si>
  <si>
    <t>CONSORCIO PENSIONES CUNDINAMARCA 2012</t>
  </si>
  <si>
    <t>CONSORCIO COLOMBIA MAYOR 2013</t>
  </si>
  <si>
    <t>CONSORCIO ECOPETRO PACC</t>
  </si>
  <si>
    <t>CONSORCIO FONDO DE INVERSION PARA LA PAZ</t>
  </si>
  <si>
    <t>CONSORCIO FONDO COLOMBIA EN PAZ 2018</t>
  </si>
  <si>
    <t>CONSORCIO COLDEXPO 2020</t>
  </si>
  <si>
    <t>CONSORCIO FONDO DIAN COLOMBIA 2020</t>
  </si>
  <si>
    <t>CONSORCIO FONDO VICTIMAS 2021</t>
  </si>
  <si>
    <t>CONSORCIO ECOPETROL PACC 2021</t>
  </si>
  <si>
    <t>CONSORCIO FAIA 2022</t>
  </si>
  <si>
    <t>CONSORCIO FONDO DE RIESGOS LABORALES 2023</t>
  </si>
  <si>
    <t>CONSORCIO FONDO MIN. IGUALDAD Y EQUIDAD</t>
  </si>
  <si>
    <t>INVERSIONES Y OPERACIONES CON DERIVADOS</t>
  </si>
  <si>
    <t>INVERSIONES A VALOR RAZONABLE CON CAMBIOS EN RESULTADOS - INSTRUMENTOS REPRESENTATIVOS DE DEUDA</t>
  </si>
  <si>
    <t>TÃ¿TULOS DE TESORERÃ¿A -TES</t>
  </si>
  <si>
    <t>TITULOS DE DEUDA PUBLICA INTERNA EMITIDOS O GARANTIZADOS POR LA NACION FIDUCOLDEX</t>
  </si>
  <si>
    <t>OTROS EMISORES NACIONALES</t>
  </si>
  <si>
    <t>TITULOS EMITIDOS POR ENT NO VIG POR LA S BRIA (INCLUIDOS  BONOS OBLIG U OPC CONVT EN ACC) FDX</t>
  </si>
  <si>
    <t>TITULOS EMIT, AVA, ACEPT O GAT POR INST VIG POR S BRIA  (INCL LOS BONOS OBLIG U OPC CONVT EN ACC)FDX</t>
  </si>
  <si>
    <t>INVERSIONES A VALOR RAZONABLE CON CAMBIOS EN RESULTADOS - INSTRUMENTOS DE PATRIMONIO</t>
  </si>
  <si>
    <t>EMISORES NACIONALES</t>
  </si>
  <si>
    <t>PARTICIPACION FONDO DE INVERSION COLECTIVA</t>
  </si>
  <si>
    <t>INVERSIONES A COSTO AMORTIZADO</t>
  </si>
  <si>
    <t>INVERSIONES A VALOR RAZONABLE CON CAMBIOS EN EL ORI ¿ INSTRUMENTOS DE PATRIMONIO</t>
  </si>
  <si>
    <t>ACCIONES ENTERRITORIO</t>
  </si>
  <si>
    <t>INVERSIONES EN OPERACIONES CONJUNTAS</t>
  </si>
  <si>
    <t>OPERACIONES CONJUNTAS NACIONALES</t>
  </si>
  <si>
    <t>CONSORCIO COLOMBIA EN PAZ 2019</t>
  </si>
  <si>
    <t>CUENTAS POR COBRAR</t>
  </si>
  <si>
    <t>COMISIONES</t>
  </si>
  <si>
    <t>NEGOCIOS FIDUCIARIOS</t>
  </si>
  <si>
    <t>COMISIONES NEGOCIOS FIDUCIARIOS</t>
  </si>
  <si>
    <t>OTRAS</t>
  </si>
  <si>
    <t>OTRAS COMISIONES</t>
  </si>
  <si>
    <t>OTROS HONORARIOS</t>
  </si>
  <si>
    <t>ARRENDAMIENTOS</t>
  </si>
  <si>
    <t>DE BIENES PROPIOS</t>
  </si>
  <si>
    <t>C. POR COBRAR ARRENDAMIENTO BIENES PROPIOS</t>
  </si>
  <si>
    <t>IMPUESTOS</t>
  </si>
  <si>
    <t>ANTICIPOS DE IMPUESTOS DE RENTA Y COMPLEMENTARIOS</t>
  </si>
  <si>
    <t>ANTICIPO SOBRETASA ENTIDADES FINANCIERAS</t>
  </si>
  <si>
    <t>RETENCIÃ¿N EN LA FUENTE</t>
  </si>
  <si>
    <t>AUTORRETENCIONES POR RENTA</t>
  </si>
  <si>
    <t>COMISIONES FIDUCIARIAS 11%</t>
  </si>
  <si>
    <t>RENDIMIENTOS FINANCIEROS  4%</t>
  </si>
  <si>
    <t>HONORARIOS</t>
  </si>
  <si>
    <t>HONORARIOS 11%</t>
  </si>
  <si>
    <t>ARRIENDOS</t>
  </si>
  <si>
    <t>AUTORRETENCIONES DECRETO 2201</t>
  </si>
  <si>
    <t>AUTORRETENCIONES DECRETO 2201 0,80%</t>
  </si>
  <si>
    <t>ANTICIPOS A CONTRATOS Y PROVEEDORES</t>
  </si>
  <si>
    <t>PROVEEDORES</t>
  </si>
  <si>
    <t>ANTICIPOS A PROVEEDORES</t>
  </si>
  <si>
    <t>ANTICIPO DE CONTRATOS</t>
  </si>
  <si>
    <t>A EMPLEADOS</t>
  </si>
  <si>
    <t>SALUD Y SIMILARES</t>
  </si>
  <si>
    <t>PLAN COMPLEMENTARIO Y MEDICINA PREPAGADA</t>
  </si>
  <si>
    <t>OTROS</t>
  </si>
  <si>
    <t>GASTOS DE VIAJE</t>
  </si>
  <si>
    <t>OTRAS FUNCIONARIOS</t>
  </si>
  <si>
    <t>PLAN ODONTOLOGICO</t>
  </si>
  <si>
    <t>OTRAS CUENTAS COBRAR FUNCIONARIOS</t>
  </si>
  <si>
    <t>EN OPERACIONES CONJUNTAS</t>
  </si>
  <si>
    <t>OTROS TRASLADOS</t>
  </si>
  <si>
    <t>TRASLADOS CONSORCIOS</t>
  </si>
  <si>
    <t>ANTICIPOS DE UTILIDADES</t>
  </si>
  <si>
    <t>APORTES CONSORCIADOS</t>
  </si>
  <si>
    <t>CUENTAS POR COBRAR OPERACIONES CONJUNTAS</t>
  </si>
  <si>
    <t>CONSORCIO ECOPETROL PACC</t>
  </si>
  <si>
    <t>CONSORCIO FONDO DIAN PARA COLOMBIA 2020</t>
  </si>
  <si>
    <t>FONDO VICTIMAS 2021</t>
  </si>
  <si>
    <t>CONSORCIO ECOPETROL PACC 20221</t>
  </si>
  <si>
    <t>CONSORCIO PC FONCONTIN 2023</t>
  </si>
  <si>
    <t>DIVERSAS</t>
  </si>
  <si>
    <t>OTRAS NEGOCIOS FIDUCIARIOS Y CONSORCIOS</t>
  </si>
  <si>
    <t>CUENTAS POR COBRAR NEGOCIOS FIDUCIARIOS</t>
  </si>
  <si>
    <t>CUENTAS POR COBRAR CONSORCIOS</t>
  </si>
  <si>
    <t>CUENTAS POR COBRAR PROVEEDORES</t>
  </si>
  <si>
    <t>CUENTAS POR COBRAR FIDUCIARIA</t>
  </si>
  <si>
    <t>CONTRIBUCIONES</t>
  </si>
  <si>
    <t>OTRAS CUENTAS POR COBRAR PROVEEDORES</t>
  </si>
  <si>
    <t>DETERIORO (PROVISIÃ¿N) CUENTAS POR COBRAR COMERCIALES</t>
  </si>
  <si>
    <t>COMISIONES FIDUCIARIAS</t>
  </si>
  <si>
    <t>DETERIORO CATEGORIA B</t>
  </si>
  <si>
    <t>DETERIORO CATEGORIA C</t>
  </si>
  <si>
    <t>DETERIORO CATEGORIA D</t>
  </si>
  <si>
    <t>DETERIORO CATEGORIA E</t>
  </si>
  <si>
    <t>DETERIORO CATEGORIA A</t>
  </si>
  <si>
    <t>ACTIVOS MATERIALES</t>
  </si>
  <si>
    <t>PROPIEDAD, PLANTA Y EQUIPO</t>
  </si>
  <si>
    <t>REMODELACIONES Y ADECUACIONES</t>
  </si>
  <si>
    <t>EQUIPO INFORMÃ¿TICO</t>
  </si>
  <si>
    <t>EQUIPO DE REDES Y COMUNICACIÃ¿N</t>
  </si>
  <si>
    <t>EQUIPO DE REDES Y COMUNICACION</t>
  </si>
  <si>
    <t>PROPIEDADES EN OPERACIONES CONJUNTAS</t>
  </si>
  <si>
    <t>CONSORCIO FONDO COLOMBIA EN PAZ 2019</t>
  </si>
  <si>
    <t>DEPRECIACION PROPIEDADES EN OPERACIONES CONJUNTAS</t>
  </si>
  <si>
    <t>REVALUACIÃ¿N PROPIEDAD, PLANTA Y EQUIPO</t>
  </si>
  <si>
    <t>DEPRECIACIÃ¿N Y AGOTAMIENTO PROPIEDAD, PLANTA Y EQUIPO</t>
  </si>
  <si>
    <t>EQUIPO INFORMATICO</t>
  </si>
  <si>
    <t>PROPIEDADES PLANTA Y EQUIPO POR DERECHOS DE USO</t>
  </si>
  <si>
    <t>BIENES INMUEBLES</t>
  </si>
  <si>
    <t>BIENES MUEBLES-VEHICULOS</t>
  </si>
  <si>
    <t>OTROS ACTIVOS</t>
  </si>
  <si>
    <t>IMPUESTO DIFERIDO</t>
  </si>
  <si>
    <t>IMPUESTO DE RENTA DIFERIDO "DEBITO" POR DIFERENCIAS TEMPORALES</t>
  </si>
  <si>
    <t>ACTIVOS INTANGIBLES</t>
  </si>
  <si>
    <t>LICENCIAS</t>
  </si>
  <si>
    <t>PROGRAMAS PARA COMPUTADOR (SOFTWARE)</t>
  </si>
  <si>
    <t>PROGRAMAS PARA COMPUTADOR (SOFTWARE) LICENCIAS PERPETUIDAD</t>
  </si>
  <si>
    <t>PROGRAMAS Y APLICACIONES INFORMÃ¿TICAS</t>
  </si>
  <si>
    <t>AMORTIZACIÓN ACUMULADA</t>
  </si>
  <si>
    <t>AMORTIZACION ACUMULADA CORE</t>
  </si>
  <si>
    <t>GASTOS PAGADOS POR ANTICIPADO</t>
  </si>
  <si>
    <t>SEGUROS</t>
  </si>
  <si>
    <t>RESPONSABILIDAD CIVIL</t>
  </si>
  <si>
    <t>POLIZA GLOBAL BANCARIA</t>
  </si>
  <si>
    <t>TODO RIESGO DAÃ`OS MATERIALES</t>
  </si>
  <si>
    <t>ACTIVIDADES EN OPERACIONES CONJUNTAS</t>
  </si>
  <si>
    <t>CONSORCIOS O UNIONES TEMPORALES</t>
  </si>
  <si>
    <t>PARTICIPACION FIDUCOLDEX</t>
  </si>
  <si>
    <t>PASIVO</t>
  </si>
  <si>
    <t>INSTRUMENTOS FINANCIEROS A COSTO AMORTIZADO</t>
  </si>
  <si>
    <t>PASIVO POR ARRENDAMIENTOS</t>
  </si>
  <si>
    <t>ARRENDAMIENTOS BIENES INMUEBLES</t>
  </si>
  <si>
    <t>ARRENDAMIENTOS BIENES MUEBLES-VEHICULO</t>
  </si>
  <si>
    <t>CUENTAS POR PAGAR</t>
  </si>
  <si>
    <t>COMISIONES Y HONORARIOS</t>
  </si>
  <si>
    <t>HONORARIOS POR PAGAR MONEDA NACIONAL</t>
  </si>
  <si>
    <t>RENTA Y COMPLEMENTARIOS</t>
  </si>
  <si>
    <t>INDUSTRIA Y COMERCIO</t>
  </si>
  <si>
    <t>SOBRE LAS VENTAS POR PAGAR</t>
  </si>
  <si>
    <t>IMPUESTO A LAS VENTAS POR PAGAR</t>
  </si>
  <si>
    <t>IVA GENERADO 15%</t>
  </si>
  <si>
    <t>IVA GENERADO 16%</t>
  </si>
  <si>
    <t>IVA GENERADO 16% COMISIONES</t>
  </si>
  <si>
    <t>IVA GENERADO 16% ARRIENDOS</t>
  </si>
  <si>
    <t>IVA GENERADO 16%  OTROS</t>
  </si>
  <si>
    <t>IVA DESCONTABLE REG, COMUN</t>
  </si>
  <si>
    <t>REGIMEN COMUN</t>
  </si>
  <si>
    <t>IVA DESCONTABLE REG,SIMPLIFICADO</t>
  </si>
  <si>
    <t>CUENTA TRANSITORIA IMPUESTO DESCONTABLE IVA</t>
  </si>
  <si>
    <t>IVA REGIMEN COMUN</t>
  </si>
  <si>
    <t>OPERACIONES A LA TARIFA GENERAL 16%</t>
  </si>
  <si>
    <t>OPERACIONES A LA TARIFA DEL 5%</t>
  </si>
  <si>
    <t>OPERACIONES A LA TARIFA GENERAL 19%</t>
  </si>
  <si>
    <t>IVA REGIMEN SIMPLIFICADO</t>
  </si>
  <si>
    <t>IVA PAGOS AL EXTERIOR 16%</t>
  </si>
  <si>
    <t>PAGOS DE IVA</t>
  </si>
  <si>
    <t>IVA GENERADO 19%</t>
  </si>
  <si>
    <t>IVA GENERADO 19% COMISIONES</t>
  </si>
  <si>
    <t>IVA GENERADO 19% ARRIENDOS</t>
  </si>
  <si>
    <t>IVA GENERADO 19%  OTROS</t>
  </si>
  <si>
    <t>IVA GENERADO 19% HONORARIOS</t>
  </si>
  <si>
    <t>SOBRETASAS Y OTROS</t>
  </si>
  <si>
    <t>SOBRETASA BOMBERIL DEL 1% BOGOTA SBI</t>
  </si>
  <si>
    <t>ARRENDAMIENTOS MONEDA NACIONAL</t>
  </si>
  <si>
    <t>PROVEEDORES Y SERVICIOS POR PAGAR</t>
  </si>
  <si>
    <t>PROVEEDORES MONEDA NACIONAL</t>
  </si>
  <si>
    <t>RETENCIONES Y APORTES LABORALES</t>
  </si>
  <si>
    <t>RETENCIONES EN LA FUENTE</t>
  </si>
  <si>
    <t>AUTORRETENCIONES</t>
  </si>
  <si>
    <t>RENDIMIENTOS FINANCIEROS 4%</t>
  </si>
  <si>
    <t>RETENCIONES EN LA FUENTE -RENTA</t>
  </si>
  <si>
    <t>HONORARIOS 11% - PERSONAS JURIDICAS</t>
  </si>
  <si>
    <t>HONORARIOS 11% - PERSONAS NATURALES</t>
  </si>
  <si>
    <t>SERVICIOS</t>
  </si>
  <si>
    <t>SERVICIOS 1%  TRANSPORTE</t>
  </si>
  <si>
    <t>SERVICIOS 1% EMPRESAS SERVICIOS TEMPORALES</t>
  </si>
  <si>
    <t>SERVICIOS 2% - EMPRESAS VIGILANCIA Y ASEO</t>
  </si>
  <si>
    <t>SERVICIOS 3,5% - RESTAURANTE HOTEL Y HOSPEDAJE</t>
  </si>
  <si>
    <t>SERVICIOS  OTROS SERVICIOS 4% PERSONA JURIDICA</t>
  </si>
  <si>
    <t>LICENCIAMIENTO 3,5%</t>
  </si>
  <si>
    <t>BIENES RAICES  3,5% PERSONA JURIDICA</t>
  </si>
  <si>
    <t>BIENES MUEBLES  4% PERSONA JURIDICA</t>
  </si>
  <si>
    <t>BIENES RAICES  3,5% PERSONA NATURAL</t>
  </si>
  <si>
    <t xml:space="preserve"> BIENES MUEBLES  4% PERSONA NATURAL</t>
  </si>
  <si>
    <t>COMPRAS</t>
  </si>
  <si>
    <t>OTRAS COMPRAS 2,5% - PERSONA JURIDICA</t>
  </si>
  <si>
    <t xml:space="preserve"> OTRAS COMPRAS 2,5% - PERSONA NATURAL</t>
  </si>
  <si>
    <t>SALARIOS</t>
  </si>
  <si>
    <t>RETENCION POR SALARIOS</t>
  </si>
  <si>
    <t>OTRAS RETENCIONES</t>
  </si>
  <si>
    <t>OTRAS RETENCIONES LEY 1527</t>
  </si>
  <si>
    <t>OTRAS RETENCIONES LEY 1527 8%</t>
  </si>
  <si>
    <t>OTRAS RETENCIONES LEY 1607</t>
  </si>
  <si>
    <t>PAGOS AL EXTERIOR</t>
  </si>
  <si>
    <t>PAGOS AL EXTERIOR 20% - SERVICIOS Y ASISTENCIA TECNICA</t>
  </si>
  <si>
    <t>RETENCIONES EN LA FUENTE - IVA</t>
  </si>
  <si>
    <t>REGIMEN COMUN 15% - IVA BASE 100% REFORMA TRIBUTARIA 2012</t>
  </si>
  <si>
    <t>REGIMEN SIMPLIFICADO</t>
  </si>
  <si>
    <t>PAGOS AL EXTERIOR 100%</t>
  </si>
  <si>
    <t>RETENCIONES SOBRE ICA</t>
  </si>
  <si>
    <t>ACTIVIDADES INDUSTRALES</t>
  </si>
  <si>
    <t>ICA CODIGO 101 0414%</t>
  </si>
  <si>
    <t>ICA CODIGO 103 1104%</t>
  </si>
  <si>
    <t>ACTIVIDADES COMERCIALES</t>
  </si>
  <si>
    <t>ICA CODIGO 201 0414%</t>
  </si>
  <si>
    <t>ICA DEMAS ACTIV,COD,204 1,104%</t>
  </si>
  <si>
    <t>ACTIVIDADES DE SERVICIOS</t>
  </si>
  <si>
    <t>1CA CODIGO 301 0414%</t>
  </si>
  <si>
    <t>ICA CODIGO 302 069%</t>
  </si>
  <si>
    <t>ICA CODIGO 303 138%</t>
  </si>
  <si>
    <t>ICA DEMAS ACTIVIDAD 304 0966%</t>
  </si>
  <si>
    <t>ICA CODIGO 302 0,866% AÑO 2022-2024</t>
  </si>
  <si>
    <t>ICA CODIGO 304 0,766% AÑO 2022-2024</t>
  </si>
  <si>
    <t>ICA CODIGO 304 TARIFA 1,062% AÑO 2024</t>
  </si>
  <si>
    <t>ICA CODIGO 302 TARIFA 0,760% AÑO 2024</t>
  </si>
  <si>
    <t>ACTIVIDAD FINANCIERA</t>
  </si>
  <si>
    <t>ICA CODIGO 401 1,4% AÑO 2022-2024</t>
  </si>
  <si>
    <t>RETENCIONES IMPUESTO A LA EQUIDAD CREE</t>
  </si>
  <si>
    <t>RETENCIONES CREE DECRETO 862 2013</t>
  </si>
  <si>
    <t>AUTORRETENCION IMPUESTO CREE</t>
  </si>
  <si>
    <t>AUTORRETENCION IMPUESTO CREE 0,60%</t>
  </si>
  <si>
    <t>AUTORRETENCION POR RENTA</t>
  </si>
  <si>
    <t>AUTORRETENCION POR RENTA TARIFA 1.10%</t>
  </si>
  <si>
    <t>RETEICA MEDELLIN</t>
  </si>
  <si>
    <t>RETEICA CALI</t>
  </si>
  <si>
    <t>RETEICA CALI TARIFA 6.6 X 1000</t>
  </si>
  <si>
    <t>RETEICA FUNZA</t>
  </si>
  <si>
    <t>RETEICA FUNZA TARIFA 7 X 1000</t>
  </si>
  <si>
    <t>RETEICA CARTAGENA</t>
  </si>
  <si>
    <t>RETEICA SABANETA TARIFA 7 X 1000</t>
  </si>
  <si>
    <t>RETEICA MUNICIPIO DE PAIPA BOYACÁ</t>
  </si>
  <si>
    <t>RETEICA BUCARAMANGA</t>
  </si>
  <si>
    <t>COOPERATIVAS</t>
  </si>
  <si>
    <t>FONDO DE EMPLEADOS</t>
  </si>
  <si>
    <t>CAJA COMPENSACION FAMILIAR ICBF Y SENA</t>
  </si>
  <si>
    <t>CAJA COMPENSACION FAMILIAR</t>
  </si>
  <si>
    <t>ICBF APORTES</t>
  </si>
  <si>
    <t>SENA APORTES</t>
  </si>
  <si>
    <t>RETENCIONES Y APORTES DE NOMINA</t>
  </si>
  <si>
    <t>SALUD</t>
  </si>
  <si>
    <t>PENSIONES OBLIGATORIAS</t>
  </si>
  <si>
    <t>PENSIONES VOLUNTARIAS</t>
  </si>
  <si>
    <t>A.R.P.</t>
  </si>
  <si>
    <t>APORTE VOLUNTARIO FONDOS DE INVERSION</t>
  </si>
  <si>
    <t>CONTRIBUCION ESPECIAL CONTRATO DE OBRA PUBLICA</t>
  </si>
  <si>
    <t>ESTAMPILLA PRO UNIV NACIONAL DE COLOMBIA</t>
  </si>
  <si>
    <t>ESTAMP PRO UNIVERSIDAD NACIONAL  LEY 1697/2013</t>
  </si>
  <si>
    <t>PASIVO POR IMPUESTOS DIFERIDOS</t>
  </si>
  <si>
    <t>IMPUESTO DE RENTA DIFERIDO</t>
  </si>
  <si>
    <t>IMPUESTO DE RENTA DIFERIDO ORI</t>
  </si>
  <si>
    <t>CUENTAS POR PAGAR EN OPERACIONES CONJUNTAS</t>
  </si>
  <si>
    <t>CONSORCIO  ECOPETROL  PACC 2021</t>
  </si>
  <si>
    <t>OTRAS CUENTAS POR PAGAR</t>
  </si>
  <si>
    <t>NEGOCIOS FIDUCIARIOS Y CONSORCIOS</t>
  </si>
  <si>
    <t>OBLIGACIONES LABORALES</t>
  </si>
  <si>
    <t>NOMINA POR PAGAR</t>
  </si>
  <si>
    <t>CREDITOS POR  LIBRANZA</t>
  </si>
  <si>
    <t>SALUD PREPAGADA</t>
  </si>
  <si>
    <t>FUNCIONARIOS</t>
  </si>
  <si>
    <t>VACACIONES  CONSOLIDADAS</t>
  </si>
  <si>
    <t>OTROS BENEFICIOS</t>
  </si>
  <si>
    <t>PROVISIONES</t>
  </si>
  <si>
    <t>CONSORCIOS UNIONES TEMPORALES</t>
  </si>
  <si>
    <t>OTROS PASIVOS</t>
  </si>
  <si>
    <t>INGRESOS ANTICIPADOS</t>
  </si>
  <si>
    <t>COMISIONES ANTICIPADAS</t>
  </si>
  <si>
    <t>COMISIONES ANTICIPADAS NEG,FIDUCIARIOS</t>
  </si>
  <si>
    <t>PATRIMONIO</t>
  </si>
  <si>
    <t>CAPITAL SOCIAL</t>
  </si>
  <si>
    <t>CAPITAL SUSCRITO Y PAGADO</t>
  </si>
  <si>
    <t>CAPITAL AUTORIZADO</t>
  </si>
  <si>
    <t>CAPITAL POR SUSCRIBIR</t>
  </si>
  <si>
    <t>RESERVAS</t>
  </si>
  <si>
    <t>RESERVA LEGAL</t>
  </si>
  <si>
    <t>APROPIACION DE UTILIDADES LIQUIDAS</t>
  </si>
  <si>
    <t>SUPERAVIT O DEFICIT</t>
  </si>
  <si>
    <t>PRIMA EN COLOCACION DE ACCIONES</t>
  </si>
  <si>
    <t>GANANCIAS O PÃ¿RDIDAS NO REALIZADAS (ORI)</t>
  </si>
  <si>
    <t>REVALORIZACIÃ¿N ACTIVOS</t>
  </si>
  <si>
    <t>PROPIEDADES Y EQUIPO</t>
  </si>
  <si>
    <t>VALORIZACIONES EDIFICACIONES</t>
  </si>
  <si>
    <t>VALORIZACION BODEGA</t>
  </si>
  <si>
    <t>PROPIEDADES Y EQUIPO AJUSTE ADOPCION POR PRIMERA VEZ NIIF</t>
  </si>
  <si>
    <t>INSTRUMENTOS FINANCIEROS MEDIDOS AL VALOR RAZONABLE CON  CAMBIOS EN EL ORI</t>
  </si>
  <si>
    <t>AJUSTES EN LA APLICACIÃ¿N POR PRIMERA VEZ DE LAS NIIF</t>
  </si>
  <si>
    <t>GANANCIAS</t>
  </si>
  <si>
    <t>RECALCULO AMORTIZACION CORE INTANGIBLE</t>
  </si>
  <si>
    <t>IMPUESTO DIFERIDO FIDUCOLDEX</t>
  </si>
  <si>
    <t>CONSORCIOS EFECTO DEL PASIVO</t>
  </si>
  <si>
    <t>OTROS AL PATRIMONIO NETO</t>
  </si>
  <si>
    <t>IMPUESTO DIFERIDO POR REVALORIZACION</t>
  </si>
  <si>
    <t>GANANCIAS O PERDIDAS</t>
  </si>
  <si>
    <t>GANANCIAS ACUMULADAS DE EJERCICIOS ANTERIORES</t>
  </si>
  <si>
    <t>FIDUCIARIA</t>
  </si>
  <si>
    <t>REVALORIZACION DE ACTIVOS</t>
  </si>
  <si>
    <t>PÃ¿RDIDAS ACUMULADAS EJERCICIOS ANTERIORES</t>
  </si>
  <si>
    <t>GANANCIA DEL EJERCICIO</t>
  </si>
  <si>
    <t>FIDUCIARIA CONSORCIO</t>
  </si>
  <si>
    <t>PERDIDA DEL EJERCICIO</t>
  </si>
  <si>
    <t>CONSORCIO</t>
  </si>
  <si>
    <t>RESULTADOS ACUMULADOS PROCESO DE CONVERGENCIA A NIIF</t>
  </si>
  <si>
    <t>PERDIDA</t>
  </si>
  <si>
    <t>CONSORCIO EFECTOS DEL ACTIVO</t>
  </si>
  <si>
    <t>INGRESOS DE OPERACIONES</t>
  </si>
  <si>
    <t>INGRESOS DE OPERACIONES ORDINARIAS GENERALES</t>
  </si>
  <si>
    <t>INGRESOS FINANCIEROS OPERACIONES DEL MERCADO MONETARIO Y OTROS INTERESES</t>
  </si>
  <si>
    <t>DEPOSITOS A LA VISTA</t>
  </si>
  <si>
    <t>RENDIMIENTOS CUENTAS DE AHORRO</t>
  </si>
  <si>
    <t>POR VALORACIÃ¿N DE INVERSIONES A VALOR RAZONABLE - INSTRUMENTOS DE DEUDA</t>
  </si>
  <si>
    <t>POR AUMENTO EN EL VALOR RAZONABLE</t>
  </si>
  <si>
    <t>POR DISMINUCION EN EL VALOR RAZONABLE</t>
  </si>
  <si>
    <t>POR VALORACIÃ¿N DE INVERSIONES A VALOR RAZONABLE - INSTRUMENTOS DE PATRIMONIO</t>
  </si>
  <si>
    <t>POR INCREMENTO EN EL VALOR DE MERCADO</t>
  </si>
  <si>
    <t>POR INCREMENTO EN EL VALOR DE MERCADO (CR)</t>
  </si>
  <si>
    <t>PART EN FONDOS DE INVERSION COLECTIVA ABTAS SIN PACTO DE PERMANENCIA</t>
  </si>
  <si>
    <t>POR VALORACIÓN A COSTO AMORTIZADO DE INVERSIONES</t>
  </si>
  <si>
    <t>POR INCREMENTO EN EL VALOR PRESENTE</t>
  </si>
  <si>
    <t>COMISIONES Y/O HONORARIOS</t>
  </si>
  <si>
    <t>NEGOCIOS FIDUCIARIOS (COMISIONES Y HONORARIOS)</t>
  </si>
  <si>
    <t>POR VENTA DE INVERSIONES</t>
  </si>
  <si>
    <t>A VALOR RAZONABLE - INSTRUMENTOS DE DEUDA</t>
  </si>
  <si>
    <t>CAMBIOS</t>
  </si>
  <si>
    <t>POR REEXPRESIÃ¿N DE OTROS ACTIVOS</t>
  </si>
  <si>
    <t>POR REEXPRESIÃ¿N DE OTROS PASIVOS</t>
  </si>
  <si>
    <t>INMUEBLES</t>
  </si>
  <si>
    <t>BIENES PROPIOS</t>
  </si>
  <si>
    <t>INGRESOS OPERACIONALES CONSORCIOS O UNIONES TEMPORALES</t>
  </si>
  <si>
    <t>DEMAS INGRESOS OPERACIONALES CONS.FOSYGA</t>
  </si>
  <si>
    <t>DEMAS INGRESOS CONSORCIO CONFIAR FONPET</t>
  </si>
  <si>
    <t>DEMAS INGRESOS CONSORCIO COLOMBIA MAYOR 2013</t>
  </si>
  <si>
    <t>DEMAS INGRESOS CONSORCIO ECOPETROL PACC</t>
  </si>
  <si>
    <t>DEMAS INGRESOS CONSORCIO FONDO DE INVERSION PARA LA PAZ</t>
  </si>
  <si>
    <t>COMISIONES CONSORCIO FCP 2019</t>
  </si>
  <si>
    <t>DEMAS INGRESOS CONSORCIO FCP 2019</t>
  </si>
  <si>
    <t>CONSORCIO FCP 2019 RECUPERACION DETERIORO</t>
  </si>
  <si>
    <t>COMISIONES CONSORCIO FONDO DIAN PARA COLOMBIA 2020</t>
  </si>
  <si>
    <t>DEMAS INGRESOS OPERACIONALES CONSORCIO FONDO DIAN PARA COLOMBIA 2020</t>
  </si>
  <si>
    <t>COMISIONES COLDEXPO 2020</t>
  </si>
  <si>
    <t>DEMAS INGRESOS OPERACIONALES CONSORCIO COLDEXPO 2020</t>
  </si>
  <si>
    <t>DEMAS INGRESOS CONSORCIO FONDO VICTIMAS</t>
  </si>
  <si>
    <t>COMISIONES CONSORCIO  ECOPETROL  PACC 2021</t>
  </si>
  <si>
    <t>DEMAS INGRESOS CONSORCIO  ECOPETROL  PACC 2021</t>
  </si>
  <si>
    <t>COMISIONES CONSORCIO  FAIA 2022</t>
  </si>
  <si>
    <t>DEMAS INGRESOS CONSORCIO FAIA 2022</t>
  </si>
  <si>
    <t>COMISIONES CONSORCIO FONDO DE RIESGOS LABORALES 2023</t>
  </si>
  <si>
    <t>DEMÁS INGRESOS CONSORCIO FONDO DE RIESGOS LABORALES 2023</t>
  </si>
  <si>
    <t>COMISIONES CONSORCIO PC FONCONTIN 2023</t>
  </si>
  <si>
    <t>COMISIONES CONSORCIO FONDO MIN. IGUALDAD Y EQUIDAD</t>
  </si>
  <si>
    <t>DEMÁS INGRESOS CONSORCIO FONDO MIN. IGUALDAD Y EQUIDAD</t>
  </si>
  <si>
    <t>OTROS INGRESOS OPERACIONALES CONSORCIOS O UNIONES TEMPORALES</t>
  </si>
  <si>
    <t>CONSORCIO FONDO DIAN PARA COLOMBIA  2020</t>
  </si>
  <si>
    <t>RECUPERACIONES RIESGO OPERATIVO</t>
  </si>
  <si>
    <t>RECUPERACIONES DIFERENTES A SEGUROS- RIESGO OPERATIVO</t>
  </si>
  <si>
    <t>RECUPERACIONES - RIESGO OPERATIVO</t>
  </si>
  <si>
    <t>RECUPERACIONES- RIESGO OPERATIVO FIDUCIARIA</t>
  </si>
  <si>
    <t>RECUPERACIONES- RIESGO OPERATIVO NEGOCIOS</t>
  </si>
  <si>
    <t>DIVERSOS</t>
  </si>
  <si>
    <t>OTROS INGRESOS NO OPERACIONALES</t>
  </si>
  <si>
    <t>APROXIMACIONES</t>
  </si>
  <si>
    <t>APROXIMACIONES IMPUESTOS</t>
  </si>
  <si>
    <t>APROXIMACIONES PORTAFOLIOS</t>
  </si>
  <si>
    <t>APROXIMACIONES PAGOS TERCEROS</t>
  </si>
  <si>
    <t>OTRAS RECUPERACIONES</t>
  </si>
  <si>
    <t>GASTOS</t>
  </si>
  <si>
    <t>GASTOS PERIODOS ANTERIORES</t>
  </si>
  <si>
    <t>RECUPERACION SINIESTROS</t>
  </si>
  <si>
    <t>COMPAÑIAS DE SEGUROS</t>
  </si>
  <si>
    <t>OTROS SERVICIOS PORTAFOLIO</t>
  </si>
  <si>
    <t>RECUPERACIONES DETERIORO (PROVISIÃ¿N)</t>
  </si>
  <si>
    <t>REINTEGRO PROVISIONES CUENTAS POR COBRAR</t>
  </si>
  <si>
    <t>CUENTAS POR COBRAR COMISIONES</t>
  </si>
  <si>
    <t>REINTEGRO OTRAS PROVISIONES GASTOS</t>
  </si>
  <si>
    <t>REINTEGRO OTRAS PROVISIONES CONSORCIOS</t>
  </si>
  <si>
    <t>GASTOS DE OPERACIONES</t>
  </si>
  <si>
    <t>INTERESES CRÃ¿DITOS DE BANCOS Y OTRAS OBLIGACIONES FINANCIERAS</t>
  </si>
  <si>
    <t>GASTOS POR INTERESES SOBRE LOS PASIVOS POR ARRENDAMIENTOS</t>
  </si>
  <si>
    <t>GASTOS POR INTERESES SOBRE LOS PASIVOS POR ARRENDAMIENTOS VEHICULOS</t>
  </si>
  <si>
    <t>VALORACION INVERSIONES A VALOR RAZONABLE INSTRUMENTOS DE DEUDA</t>
  </si>
  <si>
    <t>VALORACION DE INVERSIONES A VALOR RAZONABLE - INSTRUMENTOS DE PATRIMONIO</t>
  </si>
  <si>
    <t>SERVICIOS BANCARIOS</t>
  </si>
  <si>
    <t>COMISIONES BANCARIAS</t>
  </si>
  <si>
    <t>ADMINISTRACION DE PORTAFOLIO</t>
  </si>
  <si>
    <t>CUSTODIA DE TITULOS VALORES</t>
  </si>
  <si>
    <t>OTROS SERVICIOS</t>
  </si>
  <si>
    <t>GASTOS LEGALES Y NOTARIALES</t>
  </si>
  <si>
    <t>NOTARIALES</t>
  </si>
  <si>
    <t>GASTOS EXPEDICION NOTARIALES</t>
  </si>
  <si>
    <t>GASTOS DE ESCRITURACION</t>
  </si>
  <si>
    <t>CERTIFICADO DIGITAL</t>
  </si>
  <si>
    <t>BENEFICIOS A EMPLEADOS</t>
  </si>
  <si>
    <t>APORTES CAJA COMPENSACION FAMILIAR, ICBF Y SENA</t>
  </si>
  <si>
    <t>APORTES CAJA COMPENSACION FAMILIAR</t>
  </si>
  <si>
    <t>ICBF</t>
  </si>
  <si>
    <t>SENA</t>
  </si>
  <si>
    <t>APORTES CAJA COMPENSACION FAMILIAR SALARIO INTEGRAL</t>
  </si>
  <si>
    <t>DOTACIÃ¿N Y SUMINISTRO A EMPLEADOS</t>
  </si>
  <si>
    <t>DOTACION AL PERSONAL</t>
  </si>
  <si>
    <t>CAPACITACIÃ¿N AL PERSONAL</t>
  </si>
  <si>
    <t>GASTOS DEPORTIVOS Y DE RECREACIÃ¿N</t>
  </si>
  <si>
    <t>ACTIVIDADES  DE BIENESTAR EMPLEADOS</t>
  </si>
  <si>
    <t>BIENESTAR EMPLEADOS</t>
  </si>
  <si>
    <t>PLAN BENEFICIOS</t>
  </si>
  <si>
    <t>EVENTOS</t>
  </si>
  <si>
    <t>APORTES POR SALUD</t>
  </si>
  <si>
    <t>APORTES ARP</t>
  </si>
  <si>
    <t>APORTES POR PENSIONES</t>
  </si>
  <si>
    <t>APORTES PENSION</t>
  </si>
  <si>
    <t>OTROS AUXILIOS A EMPLEADOS</t>
  </si>
  <si>
    <t>AUXILIOS AL PERSONAL</t>
  </si>
  <si>
    <t>AUXILIO EDUCATIVO</t>
  </si>
  <si>
    <t>AUXILIO DE SALUD</t>
  </si>
  <si>
    <t>AUXILIO APRENDIZAJE SENA</t>
  </si>
  <si>
    <t>AUXILIO DE SOSTENIMIENTO</t>
  </si>
  <si>
    <t>EPS APRENDIZAJE SENA</t>
  </si>
  <si>
    <t>ARP APRENDIZAJE SENA</t>
  </si>
  <si>
    <t>JUNTA DIRECTIVA</t>
  </si>
  <si>
    <t>COMITE ADMINISTRACION DE RIESGOS</t>
  </si>
  <si>
    <t>COMITE DE INVERSIONES</t>
  </si>
  <si>
    <t>COMITE AUDITORIA</t>
  </si>
  <si>
    <t>COMITÉ GOBIERNO CORPORATIVO</t>
  </si>
  <si>
    <t>REVISORÃ¿A FISCAL Y AUDITORIA EXTERNA</t>
  </si>
  <si>
    <t>REVISORIA FISCAL</t>
  </si>
  <si>
    <t>AUDITORIA</t>
  </si>
  <si>
    <t>AVALUOS</t>
  </si>
  <si>
    <t>ASESORÃ¿AS JURÃ¿DICAS</t>
  </si>
  <si>
    <t>ASESORIAS JURIDICAS</t>
  </si>
  <si>
    <t>ASESORÃ¿AS FINANCIERAS</t>
  </si>
  <si>
    <t>ASESORIAS FINANCIERAS</t>
  </si>
  <si>
    <t>HONORARIOS NEGOCIOS FIDUCIARIOS</t>
  </si>
  <si>
    <t>LABORALES</t>
  </si>
  <si>
    <t>SISTEMAS</t>
  </si>
  <si>
    <t>DEFENSOR DEL CLIENTE</t>
  </si>
  <si>
    <t>GESTION DE CALIDAD</t>
  </si>
  <si>
    <t>ASESORIAS -PRODUCCION Y DISEÃ`O</t>
  </si>
  <si>
    <t>EXAMENES - FUNCIONARIOS</t>
  </si>
  <si>
    <t>ASESORIAS CAMBIARIAS</t>
  </si>
  <si>
    <t>ASESORIAS EN COMUNICACION</t>
  </si>
  <si>
    <t>CONSULTORIA SARLAFT</t>
  </si>
  <si>
    <t>POR LIQUIDACIÃ¿N DE OTROS PASIVOS</t>
  </si>
  <si>
    <t>IMPUESTOS Y TASAS</t>
  </si>
  <si>
    <t>PREDIAL</t>
  </si>
  <si>
    <t>GRAVAMEN A LOS MOVIMIENTOS FINANCIEROS GMF</t>
  </si>
  <si>
    <t>PROPORCIONALIDAD IVA</t>
  </si>
  <si>
    <t>PROPORCION IVA TRANS REG.COMUN</t>
  </si>
  <si>
    <t>SOBRETASA BOMBERIL SHD SOBRE ICA</t>
  </si>
  <si>
    <t>IMPUESTO DE ESTAMPILLAS</t>
  </si>
  <si>
    <t>EQUIPO DE COMPUTACIÃ¿N</t>
  </si>
  <si>
    <t>EQUIPO DE COMPUTACION</t>
  </si>
  <si>
    <t>EQUIPO DE COMPUTO EN LEASING</t>
  </si>
  <si>
    <t>LOCALES Y OFICINAS - ARL</t>
  </si>
  <si>
    <t>OFICINAS</t>
  </si>
  <si>
    <t>MUEBLES Y ENSERES</t>
  </si>
  <si>
    <t>AREA PARA EVENTOS</t>
  </si>
  <si>
    <t>CONTRIBUCIONES, AFILIACIONES Y TRANSFERENCIAS</t>
  </si>
  <si>
    <t>SUPERINTENDENCIA FINANCIERA DE COLOMBIA</t>
  </si>
  <si>
    <t>CONTRALORÃ¿A GENERAL DE LA REPÃ¿BLICA</t>
  </si>
  <si>
    <t>OTRAS ENTIDADES Y AGREMIACIONES</t>
  </si>
  <si>
    <t>ASOCIACION DE FIDUCIARIAS</t>
  </si>
  <si>
    <t>AUTORREGULADOR DEL MERCADO DE VALORES</t>
  </si>
  <si>
    <t>MANEJO</t>
  </si>
  <si>
    <t>RESPONSABILIDAD ADMINISTRATIVA</t>
  </si>
  <si>
    <t>POLIZA DE RESPONSABILIDAD</t>
  </si>
  <si>
    <t>CUMPLIMIENTO</t>
  </si>
  <si>
    <t>VIDA COLECTIVA</t>
  </si>
  <si>
    <t>SEGURO DE VIDA FX</t>
  </si>
  <si>
    <t>VEHÃ¿CULOS</t>
  </si>
  <si>
    <t>CIBERSEGURIDAD</t>
  </si>
  <si>
    <t>MANTENIMIENTO Y REPARACIONES</t>
  </si>
  <si>
    <t>SOFTWARE Y PROGRAMAS COMPUTADO</t>
  </si>
  <si>
    <t>EQUIPO DE COMUNICACION</t>
  </si>
  <si>
    <t>MANTENIMIENTO</t>
  </si>
  <si>
    <t>COMBUSTIBLE</t>
  </si>
  <si>
    <t>OTROS MANTTO.EQ.AIRE ACONDICIO</t>
  </si>
  <si>
    <t>ADECUACIÃ¿N E INSTALACIÃ¿N</t>
  </si>
  <si>
    <t>INSTALACIONES ELÃ¿CTRICAS</t>
  </si>
  <si>
    <t>INSTALACIONES ELECTRICAS</t>
  </si>
  <si>
    <t>GASTOS OPERACIONALES Y OTROS OPERACIONALES CONSORCIOS</t>
  </si>
  <si>
    <t>OPERACIONALES PARTICIPACION FIDUCOLDEX</t>
  </si>
  <si>
    <t>CONSORCIO SAYP BENEFICIOS A EMPLEADOS</t>
  </si>
  <si>
    <t>CONSORCIO SAYP OTROS</t>
  </si>
  <si>
    <t>CONSORCIO CONFIAR FONPET BENEFICIOS A EMPLEADOS</t>
  </si>
  <si>
    <t>CONSORCIO CONFIAR OTROS</t>
  </si>
  <si>
    <t>CONSORCIO COLOMBIA MAYOR 2013 BENEFICIOS A EMPLEADOS</t>
  </si>
  <si>
    <t>CONSORCIO COLOMBIA MAYOR 2013 OTROS</t>
  </si>
  <si>
    <t>CONSORCIO PENS CUNDINAMARCA 2012</t>
  </si>
  <si>
    <t>CONSORCIO PENS CUNDINAMARCA 2012 OTROS</t>
  </si>
  <si>
    <t>CONSORCIO ECOPETROL PACC OTROS</t>
  </si>
  <si>
    <t>CONSORCIO FIP BENEFICIOS A EMPLEADOS</t>
  </si>
  <si>
    <t>CONSORCIO FIP OTROS</t>
  </si>
  <si>
    <t>CONSORCIO FONDO COLOMBIA EN PAZ 2019 DEPRECIACION</t>
  </si>
  <si>
    <t>CONSORCIO FCP 2019 OTROS</t>
  </si>
  <si>
    <t>CONSORCIO FONDO DIAN COLOMBIA 2020 BENEFICIOS EMPLEADOS</t>
  </si>
  <si>
    <t>CONSORCIO FONDO DIAN PARA COLOMBIA 2020 OTROS</t>
  </si>
  <si>
    <t>BENEFICIOS A EMPLEADOS CONSORCIO COLDEXPO 2020</t>
  </si>
  <si>
    <t>CONSORCIO COLDEXPO 2020 DEPRECIACION</t>
  </si>
  <si>
    <t>CONSORCIO COLDEXPO 2020 OTROS</t>
  </si>
  <si>
    <t>CONSORCIO FONDO VICTIMAS 2021 OTROS</t>
  </si>
  <si>
    <t>CONSORCIO FAIA 2022 BENEFICIO BENEFICIOS EMPLEADOS</t>
  </si>
  <si>
    <t>OTROS GASTOS CONSORCIO FONDO DE RIESGOS LABORALES 2023</t>
  </si>
  <si>
    <t>OTROS GASTOS CONSORCIO PC FONCONTIN 2023</t>
  </si>
  <si>
    <t>OTROS GASTOS CONSORCIO FONDO MIN. IGUALDAD Y EQUIDAD</t>
  </si>
  <si>
    <t>BENEFICIOS A EMPLEADOS CONSORCIO FONDO MIN. IGUALDAD Y EQUIDAD</t>
  </si>
  <si>
    <t>OTROS OPERACIONALES PARTICIPACION FIDUCOLDEX</t>
  </si>
  <si>
    <t>DETERIORO (PROVISIONES)</t>
  </si>
  <si>
    <t>DETERIORO CUENTAS POR COBRAR- COMISIONES</t>
  </si>
  <si>
    <t>DETERIORO COMISIONES</t>
  </si>
  <si>
    <t>DEPRECIACIÃ¿N DE LA PPE</t>
  </si>
  <si>
    <t>DEPRECIACION DE PPE POR DERECHO DE USO</t>
  </si>
  <si>
    <t>DEPRECIACION DE PPE POR DERECHO DE USO BIENES INMUEBLES</t>
  </si>
  <si>
    <t>DEPRECIACION DE PPE POR DERECHO DE USO BIENES  MUEBLES</t>
  </si>
  <si>
    <t>AMORTIZACIÃ¿N DE ACTIVOS INTANGIBLES</t>
  </si>
  <si>
    <t>SERVICIO DE ASEO Y VIGILANCIA</t>
  </si>
  <si>
    <t>SERVICIO DE ASEO</t>
  </si>
  <si>
    <t>SERVICIO DE CAFETERIA</t>
  </si>
  <si>
    <t>SERVICIO DE VIGILANCIA</t>
  </si>
  <si>
    <t>SERVICIO DE CAFETERIA NO DEDUCIBLE</t>
  </si>
  <si>
    <t>SERVICIOS TEMPORALES</t>
  </si>
  <si>
    <t>PERSONAL TEMPORAL</t>
  </si>
  <si>
    <t>PUBLICIDAD Y PROPAGANDA</t>
  </si>
  <si>
    <t>MATERIAL PUBLICITARIO</t>
  </si>
  <si>
    <t>SERVICIOS PUBLICOS</t>
  </si>
  <si>
    <t>ENERGIA</t>
  </si>
  <si>
    <t>TELEF DIFERENTES A CELULARES</t>
  </si>
  <si>
    <t>TELEFONOS CELULARES</t>
  </si>
  <si>
    <t>ACUEDUCTO Y ALCANTARILLADO</t>
  </si>
  <si>
    <t>HOSPEDAJE Y MANUTENCION</t>
  </si>
  <si>
    <t>TRANSPORTE AEREO</t>
  </si>
  <si>
    <t>TRANSPORTE TERRESTRE VIAJES</t>
  </si>
  <si>
    <t>TRANSPORTE</t>
  </si>
  <si>
    <t>UTILES Y PAPELERIA</t>
  </si>
  <si>
    <t>PAPELERIA E INSUMOS</t>
  </si>
  <si>
    <t>FOTOCOPIAS E IMPRESIONES</t>
  </si>
  <si>
    <t>PUBLICACIONES Y SUSCRIPCIONES</t>
  </si>
  <si>
    <t>AFILIACIONES</t>
  </si>
  <si>
    <t>RENOVACIONES</t>
  </si>
  <si>
    <t>SUSCRIPCIONES</t>
  </si>
  <si>
    <t>APROXIMACIONES CUENTAS POR COBRAR</t>
  </si>
  <si>
    <t>ADMINISTRACION INMUEBLES</t>
  </si>
  <si>
    <t>ADMINISTRCION EDIFICIOS</t>
  </si>
  <si>
    <t>ACTIVIDADES DE BIENESTAR EMPLEADOS</t>
  </si>
  <si>
    <t>GTOS NOTARIALES AUTENTICACION</t>
  </si>
  <si>
    <t>GTOS EXPEDICION CERTIFICADOS</t>
  </si>
  <si>
    <t>SUSCRIPCIONES Y AFILIACIONES</t>
  </si>
  <si>
    <t>PORTES TELEGRAMAS Y PORTES</t>
  </si>
  <si>
    <t>PORTES DE CORREO</t>
  </si>
  <si>
    <t>CUSTODIA DE MEDIOS MAGNETICOS</t>
  </si>
  <si>
    <t>COMUNICACIONES ELECTRONICAS</t>
  </si>
  <si>
    <t>MEDIO ELECTRONICO DE COMPENSACION</t>
  </si>
  <si>
    <t>SERVICIO DE RECUPERACION DE DESASTRES</t>
  </si>
  <si>
    <t>SERVICIOS DE INFORMACION</t>
  </si>
  <si>
    <t>CONSULTA SIFIN</t>
  </si>
  <si>
    <t>BLOOMBERG INVERSIONES</t>
  </si>
  <si>
    <t>OTROS SERVICIOS DE INFORMACION</t>
  </si>
  <si>
    <t>SERVICIO DE ARCHIVO</t>
  </si>
  <si>
    <t>OTROS GASTOS</t>
  </si>
  <si>
    <t>FONCOMEX</t>
  </si>
  <si>
    <t>SOFTWARE Y PROGRAMAS</t>
  </si>
  <si>
    <t>SUMINISTROS DE ASEO</t>
  </si>
  <si>
    <t>SUMINISTROS DE CAFETERIA</t>
  </si>
  <si>
    <t>SUMINISTROS DE ARREGLOS FLORALES</t>
  </si>
  <si>
    <t>COMPRA DE ACTIVOS MENOR CUANTIA</t>
  </si>
  <si>
    <t>OTROS GASTOS NEGOCIOS FIDUCIARIOS</t>
  </si>
  <si>
    <t>GASTOS BANCARIOS NEGOCIOS FIDUCIARIOS</t>
  </si>
  <si>
    <t>OTROS GASTOS OPERACIONALES</t>
  </si>
  <si>
    <t>DEVOLUCION INGRESOS DE AÃ`OS ANTERIORES</t>
  </si>
  <si>
    <t>REEMBOLSO DE GASTOS</t>
  </si>
  <si>
    <t>PARQUEADEROS Y PEAJES</t>
  </si>
  <si>
    <t>COMBUSTIBLES Y LUBRICANTES</t>
  </si>
  <si>
    <t>RIESGO OPERATIVO</t>
  </si>
  <si>
    <t>FIDUCOLDEX ERO</t>
  </si>
  <si>
    <t>NEGOCIOS FIDUCIARIOS ERO</t>
  </si>
  <si>
    <t>IMPUESTO DE RENTA</t>
  </si>
  <si>
    <t>GANANCIAS (EXCEDENTES) Y PÃ¿RDIDAS</t>
  </si>
  <si>
    <t>GANANCIAS Y PÃ¿RDIDAS</t>
  </si>
  <si>
    <t>UTILIDAD DEL EJERCICIO</t>
  </si>
  <si>
    <t>PERDIDAS DEL EJERCICIO</t>
  </si>
  <si>
    <t>CUENTAS DE REVELACIÃ¿N DE INFORMACIÃ¿N FINANCIERA - CONTROL</t>
  </si>
  <si>
    <t>DEUDORAS</t>
  </si>
  <si>
    <t>BIENES Y VALORES ENTREGADOS EN CUSTODIA</t>
  </si>
  <si>
    <t>TITULOS DECEVAL</t>
  </si>
  <si>
    <t>DECEVAL</t>
  </si>
  <si>
    <t>TITULOS DCV</t>
  </si>
  <si>
    <t>ACTIVOS CASTIGADOS</t>
  </si>
  <si>
    <t>OTRAS CUENTAS POR COBRAR</t>
  </si>
  <si>
    <t>OTRAS CUENTAS DE ORDEN DEUDORAS</t>
  </si>
  <si>
    <t>AJUSTE COSTO AJUSTADO</t>
  </si>
  <si>
    <t>AJUSTE AMORTIZACION ACUMULADA</t>
  </si>
  <si>
    <t>PROPIEDADES Y EQUIPO TOTALMENTE DEPRECIADOS</t>
  </si>
  <si>
    <t>EQUIPO MUEBLES Y ENSERES DE OFICINA</t>
  </si>
  <si>
    <t>AJUSTES POR INFLACION</t>
  </si>
  <si>
    <t>OPERACIONES RECIPROCAS ACTIVAS CON MATRICES O SUBORDINADAS</t>
  </si>
  <si>
    <t>ACTIVOS POR DERECHO EN USO</t>
  </si>
  <si>
    <t>VALOR FISCAL DE LOS ACTIVOS</t>
  </si>
  <si>
    <t>OPERACIONES RECIPROCAS QUE AFECTAN GASTOS Y COSTOS CON MATRICES Y SUBORDINADAS</t>
  </si>
  <si>
    <t>OPERACIONALES</t>
  </si>
  <si>
    <t>VALOR ACTIVO NEGOCIOS EN CONSORCIOS-PARTICIPACION</t>
  </si>
  <si>
    <t>PATRIMONIO AUTONOMO FONPET</t>
  </si>
  <si>
    <t>PATRIMONIO ECOPETROL PACC</t>
  </si>
  <si>
    <t>PATRIMONIO FONDO DE INVERSION PARA LA PAZ</t>
  </si>
  <si>
    <t>PATRIMONIO FONDO COLOMBIA EN PAZ 2019</t>
  </si>
  <si>
    <t>CONSROCIO COLDEXPO 2020</t>
  </si>
  <si>
    <t>RECIPROCAS CUENTAS POR COBRAR</t>
  </si>
  <si>
    <t>ACREEDORAS</t>
  </si>
  <si>
    <t>BIENES Y VALORES RECIBIDOS EN GARANTÃ¿A</t>
  </si>
  <si>
    <t>PAGARES</t>
  </si>
  <si>
    <t>AJUSTES POR INFLACION PATRIMONIO</t>
  </si>
  <si>
    <t>CAPITAL</t>
  </si>
  <si>
    <t>RESEVAS</t>
  </si>
  <si>
    <t>SUPERAVIT</t>
  </si>
  <si>
    <t>RESULTADOS DE EJERCICIOS ANTERIORES</t>
  </si>
  <si>
    <t>CAPITALIZACION POR REVALORIZACION DEL PATRIMONIO</t>
  </si>
  <si>
    <t>RENDIMIENTOS DE INVERSIONES NEGOCIABLES EN TITULOS DE DEUDA</t>
  </si>
  <si>
    <t>RENDIMIENTOS EN TITULOS PESOS</t>
  </si>
  <si>
    <t>UTILIDAD EN VENTA TITULOS PESOS</t>
  </si>
  <si>
    <t>RENDIMIENTOS DE INVERSIONES NEGOCIABLES EN TITULOS PARTICIPATIVOS</t>
  </si>
  <si>
    <t>RENDIMIENTOS TITULOS DE PARTICIPACION</t>
  </si>
  <si>
    <t>VALOR FISCAL DEL PATRIMONIO</t>
  </si>
  <si>
    <t>OPERACIONES RECIPROCAS QUE AFECTAN PATRIMONIO CON MATRICES Y SUBORDINADAS</t>
  </si>
  <si>
    <t>PRIMA EN COLOCACION EN ACCIONES</t>
  </si>
  <si>
    <t>RESULTADOS DEL EJERCICIO</t>
  </si>
  <si>
    <t>GANANCIAS O PERDIDAS NO REALIZADAS EN EL ORI</t>
  </si>
  <si>
    <t>OTRAS CUENTAS DE ORDEN ACREEDORAS</t>
  </si>
  <si>
    <t>RENDIMIENTOS VALORACION LINEAL</t>
  </si>
  <si>
    <t>RENDIMIENTOS VALORIZACION 4%</t>
  </si>
  <si>
    <t>DEUDORAS POR CONTRA</t>
  </si>
  <si>
    <t>DEUDORAS POR CONTRA (CR)</t>
  </si>
  <si>
    <t>ACREEDORAS POR CONTRA</t>
  </si>
  <si>
    <t>ACREEDORAS POR CONTRA (DB)</t>
  </si>
  <si>
    <t>IMPUESTO DE RENTA AÑO GRAVABLE 2024</t>
  </si>
  <si>
    <t>TOTAL GASTO FISCAL POR AMORTIZACIONES AÑO 2024</t>
  </si>
  <si>
    <t>Impuesto de Renta año gravable 2024</t>
  </si>
  <si>
    <t>TOTAL GASTO FISCAL POR DEPRECIACIÓN AÑO 2024</t>
  </si>
  <si>
    <t>Vr. a 31/12/2024</t>
  </si>
  <si>
    <t>Impuesto de Renta año Gravable 2024</t>
  </si>
  <si>
    <t>Valor no deducible Renta 2024</t>
  </si>
  <si>
    <t>IMPUESTO DE RENTA Y COMPLEMENTARIOS 2024</t>
  </si>
  <si>
    <t>Vr. A 31/12/2024</t>
  </si>
  <si>
    <t xml:space="preserve">Parqueaderos y peajes </t>
  </si>
  <si>
    <t>Combustibles y Lubricantes</t>
  </si>
  <si>
    <t>Leasing vehículo de presidencia</t>
  </si>
  <si>
    <t>Otros-Gastos administrativos</t>
  </si>
  <si>
    <t>Otros-Carteras de Crédito</t>
  </si>
  <si>
    <t>Depreciacion De Ppe Por Derecho De Uso Bienes  Muebles</t>
  </si>
  <si>
    <t>CUENTA CORRIENTE</t>
  </si>
  <si>
    <t>DETERIORO (PROVISIONES) OTRAS CUENTAS POR COBRAR</t>
  </si>
  <si>
    <t>DETERIORO OTRAS DIVERSAS</t>
  </si>
  <si>
    <t>ENSERES Y ACCESORIOS</t>
  </si>
  <si>
    <t>EQUIPO DE COMUNICACIONES</t>
  </si>
  <si>
    <t>CREDITOS DE BANCOS Y OTRAS OBLIGACIONES FINANCIERAS</t>
  </si>
  <si>
    <t>OTROS BANCOS Y ENTIDADES FINANCIERAS  PAIS</t>
  </si>
  <si>
    <t>CONTRATOS DE ARRENDAMIENTO FINANCIERO (LEASING)</t>
  </si>
  <si>
    <t>OBLIGACIONES LEASING FINANCIERO</t>
  </si>
  <si>
    <t>LEASING FINANCIERO EQUIPO VEHICULO</t>
  </si>
  <si>
    <t>JUDICIALES</t>
  </si>
  <si>
    <t>EMBARGOS JUDICIALES</t>
  </si>
  <si>
    <t>ESTAMPILLA PRO UNIV NACIONAL 1 - 2000 SMMLV  0.5%</t>
  </si>
  <si>
    <t>CONSORCIO FAIA RECUPERACION DETERIORO</t>
  </si>
  <si>
    <t>DEMÁS INGRESOS CONSORCIO PC FONCONTIN 2023</t>
  </si>
  <si>
    <t>APROXIMACION CUENTAS POR COBRAR</t>
  </si>
  <si>
    <t>OTROS CRÃ¿DITOS</t>
  </si>
  <si>
    <t>CONTRATOS LEASING</t>
  </si>
  <si>
    <t>INTERESES LEASING FINANCIERO</t>
  </si>
  <si>
    <t>CUENTAS POR COBRAR OTRAS</t>
  </si>
  <si>
    <t>DETERIORO OTRAS</t>
  </si>
  <si>
    <t>INTERESES POR MULTAS Y SANCIONES - RIESGO OPERATIVO</t>
  </si>
  <si>
    <t>INTERESES POR SANCION ERO</t>
  </si>
  <si>
    <t>Enero a diciembre de 2024</t>
  </si>
  <si>
    <t>IMPUESTO DE RENTA DIFERIDO "DEBITO" POR DIFERENCIAS TEMPORALES CONSORCIOS</t>
  </si>
  <si>
    <t>SOBRANTES EN LIQUIDACIÃ¿N PRIVADA DE IMPUESTOS</t>
  </si>
  <si>
    <t>DECRETO ESPECIAL 2201</t>
  </si>
  <si>
    <t>IMPUESTO DE RENTA Y COMPLEMENTARIO SOBRETASA 5%</t>
  </si>
  <si>
    <t>GASTOS NO DEDUCIBLES</t>
  </si>
  <si>
    <t>Valor 31/12/2024</t>
  </si>
  <si>
    <t>RENTA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</si>
</sst>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.00_ ;\-#,##0.00\ "/>
    <numFmt numFmtId="168" formatCode="0.0%"/>
    <numFmt numFmtId="169" formatCode="#,##0_ ;\-#,##0\ "/>
    <numFmt numFmtId="170" formatCode="0_);\(0\)"/>
    <numFmt numFmtId="171" formatCode="_ * #,##0.00_ ;_ * \-#,##0.00_ ;_ * &quot;-&quot;??_ ;_ @_ "/>
    <numFmt numFmtId="172" formatCode="General_)"/>
    <numFmt numFmtId="173" formatCode="_(&quot;$&quot;\ * #,##0.00_);_(&quot;$&quot;\ * \(#,##0.00\);_(&quot;$&quot;\ 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b/>
      <sz val="11"/>
      <color rgb="FF00800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 Light"/>
      <family val="2"/>
    </font>
    <font>
      <sz val="9"/>
      <color theme="1"/>
      <name val="Calibri"/>
      <family val="2"/>
      <scheme val="minor"/>
    </font>
    <font>
      <sz val="9"/>
      <color theme="1"/>
      <name val="Calibri Light"/>
      <family val="2"/>
    </font>
    <font>
      <sz val="9"/>
      <name val="Calibri Light"/>
      <family val="2"/>
    </font>
    <font>
      <sz val="9"/>
      <name val="Arial"/>
      <family val="2"/>
    </font>
    <font>
      <b/>
      <sz val="9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3">
    <xf numFmtId="0" fontId="0" fillId="0" borderId="0" xfId="0"/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" fontId="0" fillId="2" borderId="14" xfId="0" applyNumberFormat="1" applyFill="1" applyBorder="1"/>
    <xf numFmtId="4" fontId="0" fillId="2" borderId="15" xfId="0" applyNumberFormat="1" applyFill="1" applyBorder="1"/>
    <xf numFmtId="4" fontId="0" fillId="2" borderId="0" xfId="0" applyNumberFormat="1" applyFill="1"/>
    <xf numFmtId="4" fontId="0" fillId="2" borderId="16" xfId="0" applyNumberFormat="1" applyFill="1" applyBorder="1"/>
    <xf numFmtId="4" fontId="0" fillId="2" borderId="11" xfId="0" applyNumberFormat="1" applyFill="1" applyBorder="1"/>
    <xf numFmtId="4" fontId="2" fillId="2" borderId="0" xfId="0" applyNumberFormat="1" applyFont="1" applyFill="1"/>
    <xf numFmtId="4" fontId="2" fillId="2" borderId="6" xfId="0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8" fillId="2" borderId="4" xfId="0" applyFont="1" applyFill="1" applyBorder="1"/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4" fontId="0" fillId="2" borderId="5" xfId="0" applyNumberFormat="1" applyFill="1" applyBorder="1"/>
    <xf numFmtId="0" fontId="2" fillId="2" borderId="4" xfId="0" applyFont="1" applyFill="1" applyBorder="1"/>
    <xf numFmtId="0" fontId="0" fillId="2" borderId="8" xfId="0" applyFill="1" applyBorder="1"/>
    <xf numFmtId="0" fontId="0" fillId="2" borderId="9" xfId="0" applyFill="1" applyBorder="1"/>
    <xf numFmtId="4" fontId="0" fillId="2" borderId="9" xfId="0" applyNumberFormat="1" applyFill="1" applyBorder="1"/>
    <xf numFmtId="0" fontId="0" fillId="2" borderId="10" xfId="0" applyFill="1" applyBorder="1"/>
    <xf numFmtId="0" fontId="9" fillId="2" borderId="0" xfId="0" applyFont="1" applyFill="1"/>
    <xf numFmtId="0" fontId="6" fillId="2" borderId="0" xfId="0" applyFont="1" applyFill="1" applyAlignment="1">
      <alignment horizontal="center"/>
    </xf>
    <xf numFmtId="165" fontId="0" fillId="2" borderId="0" xfId="1" applyFont="1" applyFill="1"/>
    <xf numFmtId="0" fontId="0" fillId="2" borderId="1" xfId="0" applyFill="1" applyBorder="1"/>
    <xf numFmtId="0" fontId="0" fillId="2" borderId="2" xfId="0" applyFill="1" applyBorder="1"/>
    <xf numFmtId="165" fontId="0" fillId="2" borderId="2" xfId="1" applyFont="1" applyFill="1" applyBorder="1"/>
    <xf numFmtId="0" fontId="0" fillId="2" borderId="3" xfId="0" applyFill="1" applyBorder="1"/>
    <xf numFmtId="165" fontId="0" fillId="2" borderId="0" xfId="1" applyFont="1" applyFill="1" applyBorder="1"/>
    <xf numFmtId="165" fontId="0" fillId="2" borderId="5" xfId="1" applyFont="1" applyFill="1" applyBorder="1"/>
    <xf numFmtId="165" fontId="0" fillId="0" borderId="19" xfId="1" applyFont="1" applyFill="1" applyBorder="1"/>
    <xf numFmtId="168" fontId="0" fillId="2" borderId="0" xfId="3" applyNumberFormat="1" applyFont="1" applyFill="1" applyBorder="1"/>
    <xf numFmtId="10" fontId="0" fillId="2" borderId="0" xfId="3" applyNumberFormat="1" applyFont="1" applyFill="1" applyBorder="1"/>
    <xf numFmtId="9" fontId="0" fillId="2" borderId="5" xfId="0" applyNumberFormat="1" applyFill="1" applyBorder="1"/>
    <xf numFmtId="165" fontId="0" fillId="2" borderId="0" xfId="0" applyNumberFormat="1" applyFill="1"/>
    <xf numFmtId="165" fontId="0" fillId="2" borderId="5" xfId="0" applyNumberFormat="1" applyFill="1" applyBorder="1"/>
    <xf numFmtId="168" fontId="0" fillId="2" borderId="0" xfId="1" applyNumberFormat="1" applyFont="1" applyFill="1" applyBorder="1"/>
    <xf numFmtId="165" fontId="0" fillId="2" borderId="9" xfId="1" applyFont="1" applyFill="1" applyBorder="1"/>
    <xf numFmtId="0" fontId="0" fillId="2" borderId="4" xfId="0" quotePrefix="1" applyFill="1" applyBorder="1"/>
    <xf numFmtId="0" fontId="0" fillId="2" borderId="0" xfId="0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2" fillId="2" borderId="2" xfId="0" applyFont="1" applyFill="1" applyBorder="1"/>
    <xf numFmtId="0" fontId="13" fillId="2" borderId="2" xfId="0" applyFont="1" applyFill="1" applyBorder="1"/>
    <xf numFmtId="0" fontId="8" fillId="2" borderId="0" xfId="0" applyFont="1" applyFill="1"/>
    <xf numFmtId="0" fontId="3" fillId="2" borderId="4" xfId="0" applyFont="1" applyFill="1" applyBorder="1"/>
    <xf numFmtId="0" fontId="3" fillId="2" borderId="17" xfId="0" applyFont="1" applyFill="1" applyBorder="1" applyAlignment="1">
      <alignment horizontal="left" vertical="center" wrapText="1"/>
    </xf>
    <xf numFmtId="0" fontId="3" fillId="0" borderId="0" xfId="0" applyFont="1"/>
    <xf numFmtId="0" fontId="3" fillId="2" borderId="4" xfId="0" quotePrefix="1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/>
    </xf>
    <xf numFmtId="0" fontId="3" fillId="0" borderId="4" xfId="0" quotePrefix="1" applyFont="1" applyBorder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justify" vertical="justify" wrapText="1"/>
    </xf>
    <xf numFmtId="0" fontId="0" fillId="0" borderId="4" xfId="0" quotePrefix="1" applyBorder="1"/>
    <xf numFmtId="0" fontId="0" fillId="4" borderId="0" xfId="0" applyFill="1"/>
    <xf numFmtId="4" fontId="0" fillId="0" borderId="17" xfId="0" applyNumberFormat="1" applyBorder="1"/>
    <xf numFmtId="4" fontId="0" fillId="0" borderId="15" xfId="0" applyNumberFormat="1" applyBorder="1"/>
    <xf numFmtId="4" fontId="0" fillId="0" borderId="0" xfId="0" applyNumberFormat="1"/>
    <xf numFmtId="4" fontId="3" fillId="0" borderId="0" xfId="0" applyNumberFormat="1" applyFont="1"/>
    <xf numFmtId="4" fontId="0" fillId="0" borderId="18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0" fillId="0" borderId="5" xfId="0" applyFont="1" applyBorder="1" applyAlignment="1">
      <alignment horizontal="center"/>
    </xf>
    <xf numFmtId="0" fontId="3" fillId="0" borderId="4" xfId="0" applyFont="1" applyBorder="1"/>
    <xf numFmtId="0" fontId="10" fillId="0" borderId="4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0" xfId="0" applyFont="1" applyAlignment="1">
      <alignment horizontal="center"/>
    </xf>
    <xf numFmtId="0" fontId="0" fillId="0" borderId="21" xfId="0" applyBorder="1"/>
    <xf numFmtId="167" fontId="0" fillId="0" borderId="21" xfId="1" applyNumberFormat="1" applyFont="1" applyFill="1" applyBorder="1"/>
    <xf numFmtId="165" fontId="0" fillId="0" borderId="5" xfId="1" applyFont="1" applyFill="1" applyBorder="1"/>
    <xf numFmtId="167" fontId="0" fillId="0" borderId="0" xfId="1" applyNumberFormat="1" applyFont="1" applyFill="1" applyBorder="1"/>
    <xf numFmtId="167" fontId="0" fillId="0" borderId="0" xfId="0" applyNumberFormat="1"/>
    <xf numFmtId="4" fontId="2" fillId="2" borderId="24" xfId="0" applyNumberFormat="1" applyFont="1" applyFill="1" applyBorder="1" applyAlignment="1">
      <alignment horizontal="center"/>
    </xf>
    <xf numFmtId="4" fontId="2" fillId="0" borderId="24" xfId="0" applyNumberFormat="1" applyFont="1" applyBorder="1"/>
    <xf numFmtId="4" fontId="2" fillId="0" borderId="13" xfId="0" applyNumberFormat="1" applyFont="1" applyBorder="1"/>
    <xf numFmtId="4" fontId="0" fillId="2" borderId="2" xfId="0" applyNumberFormat="1" applyFill="1" applyBorder="1"/>
    <xf numFmtId="4" fontId="0" fillId="2" borderId="3" xfId="0" applyNumberFormat="1" applyFill="1" applyBorder="1"/>
    <xf numFmtId="4" fontId="2" fillId="2" borderId="5" xfId="0" applyNumberFormat="1" applyFont="1" applyFill="1" applyBorder="1"/>
    <xf numFmtId="4" fontId="0" fillId="2" borderId="10" xfId="0" applyNumberFormat="1" applyFill="1" applyBorder="1"/>
    <xf numFmtId="0" fontId="2" fillId="2" borderId="24" xfId="0" applyFont="1" applyFill="1" applyBorder="1" applyAlignment="1">
      <alignment horizontal="center"/>
    </xf>
    <xf numFmtId="170" fontId="3" fillId="2" borderId="17" xfId="1" applyNumberFormat="1" applyFont="1" applyFill="1" applyBorder="1" applyAlignment="1">
      <alignment vertical="center"/>
    </xf>
    <xf numFmtId="0" fontId="0" fillId="3" borderId="0" xfId="0" applyFill="1"/>
    <xf numFmtId="0" fontId="3" fillId="3" borderId="0" xfId="0" applyFont="1" applyFill="1"/>
    <xf numFmtId="0" fontId="2" fillId="4" borderId="0" xfId="0" applyFont="1" applyFill="1"/>
    <xf numFmtId="0" fontId="2" fillId="0" borderId="0" xfId="0" applyFont="1" applyAlignment="1">
      <alignment horizontal="center"/>
    </xf>
    <xf numFmtId="170" fontId="3" fillId="2" borderId="0" xfId="1" applyNumberFormat="1" applyFont="1" applyFill="1" applyBorder="1" applyAlignment="1">
      <alignment vertical="center"/>
    </xf>
    <xf numFmtId="165" fontId="0" fillId="0" borderId="0" xfId="0" applyNumberFormat="1"/>
    <xf numFmtId="0" fontId="2" fillId="0" borderId="0" xfId="0" applyFont="1"/>
    <xf numFmtId="0" fontId="2" fillId="0" borderId="21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14" fillId="0" borderId="0" xfId="0" applyFont="1"/>
    <xf numFmtId="0" fontId="3" fillId="0" borderId="21" xfId="0" applyFont="1" applyBorder="1"/>
    <xf numFmtId="0" fontId="2" fillId="0" borderId="21" xfId="0" applyFont="1" applyBorder="1"/>
    <xf numFmtId="165" fontId="0" fillId="0" borderId="21" xfId="1" applyFont="1" applyFill="1" applyBorder="1"/>
    <xf numFmtId="165" fontId="0" fillId="0" borderId="0" xfId="1" applyFont="1" applyFill="1"/>
    <xf numFmtId="165" fontId="3" fillId="0" borderId="0" xfId="1" applyFont="1" applyFill="1"/>
    <xf numFmtId="165" fontId="2" fillId="0" borderId="0" xfId="1" applyFont="1" applyFill="1"/>
    <xf numFmtId="0" fontId="3" fillId="0" borderId="0" xfId="0" applyFont="1" applyAlignment="1">
      <alignment horizontal="right"/>
    </xf>
    <xf numFmtId="166" fontId="0" fillId="2" borderId="0" xfId="1" applyNumberFormat="1" applyFont="1" applyFill="1" applyBorder="1"/>
    <xf numFmtId="1" fontId="0" fillId="0" borderId="0" xfId="0" applyNumberFormat="1"/>
    <xf numFmtId="1" fontId="0" fillId="2" borderId="0" xfId="0" applyNumberFormat="1" applyFill="1"/>
    <xf numFmtId="0" fontId="3" fillId="0" borderId="0" xfId="0" applyFont="1" applyAlignment="1">
      <alignment vertical="center"/>
    </xf>
    <xf numFmtId="165" fontId="2" fillId="0" borderId="6" xfId="1" applyFont="1" applyFill="1" applyBorder="1" applyAlignment="1">
      <alignment vertical="center"/>
    </xf>
    <xf numFmtId="0" fontId="0" fillId="0" borderId="0" xfId="0" applyAlignment="1">
      <alignment vertical="center"/>
    </xf>
    <xf numFmtId="9" fontId="2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165" fontId="0" fillId="0" borderId="0" xfId="1" applyFont="1"/>
    <xf numFmtId="4" fontId="3" fillId="0" borderId="13" xfId="0" applyNumberFormat="1" applyFont="1" applyBorder="1"/>
    <xf numFmtId="0" fontId="3" fillId="0" borderId="12" xfId="0" applyFont="1" applyBorder="1"/>
    <xf numFmtId="9" fontId="3" fillId="0" borderId="0" xfId="0" applyNumberFormat="1" applyFont="1"/>
    <xf numFmtId="165" fontId="3" fillId="0" borderId="0" xfId="0" applyNumberFormat="1" applyFont="1"/>
    <xf numFmtId="0" fontId="2" fillId="0" borderId="4" xfId="0" applyFont="1" applyBorder="1" applyAlignment="1">
      <alignment horizontal="right"/>
    </xf>
    <xf numFmtId="0" fontId="14" fillId="2" borderId="0" xfId="0" applyFont="1" applyFill="1"/>
    <xf numFmtId="165" fontId="3" fillId="2" borderId="0" xfId="1" applyFont="1" applyFill="1"/>
    <xf numFmtId="0" fontId="2" fillId="0" borderId="0" xfId="0" applyFont="1" applyAlignment="1">
      <alignment horizontal="right"/>
    </xf>
    <xf numFmtId="165" fontId="14" fillId="0" borderId="0" xfId="0" applyNumberFormat="1" applyFont="1"/>
    <xf numFmtId="0" fontId="3" fillId="0" borderId="4" xfId="0" applyFont="1" applyBorder="1" applyAlignment="1">
      <alignment horizontal="left" wrapText="1"/>
    </xf>
    <xf numFmtId="165" fontId="14" fillId="2" borderId="0" xfId="1" applyFont="1" applyFill="1"/>
    <xf numFmtId="0" fontId="17" fillId="2" borderId="0" xfId="0" applyFont="1" applyFill="1"/>
    <xf numFmtId="0" fontId="2" fillId="2" borderId="0" xfId="0" applyFont="1" applyFill="1" applyAlignment="1">
      <alignment horizontal="center"/>
    </xf>
    <xf numFmtId="0" fontId="18" fillId="2" borderId="24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right"/>
    </xf>
    <xf numFmtId="0" fontId="19" fillId="2" borderId="27" xfId="0" applyFont="1" applyFill="1" applyBorder="1"/>
    <xf numFmtId="165" fontId="19" fillId="0" borderId="28" xfId="1" applyFont="1" applyFill="1" applyBorder="1"/>
    <xf numFmtId="39" fontId="3" fillId="2" borderId="0" xfId="0" applyNumberFormat="1" applyFont="1" applyFill="1"/>
    <xf numFmtId="171" fontId="0" fillId="2" borderId="0" xfId="0" applyNumberFormat="1" applyFill="1"/>
    <xf numFmtId="39" fontId="0" fillId="2" borderId="0" xfId="0" applyNumberFormat="1" applyFill="1"/>
    <xf numFmtId="0" fontId="19" fillId="2" borderId="29" xfId="0" applyFont="1" applyFill="1" applyBorder="1" applyAlignment="1">
      <alignment vertical="center"/>
    </xf>
    <xf numFmtId="0" fontId="19" fillId="2" borderId="3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wrapText="1"/>
    </xf>
    <xf numFmtId="39" fontId="19" fillId="0" borderId="32" xfId="4" applyNumberFormat="1" applyFont="1" applyBorder="1" applyAlignment="1">
      <alignment vertical="center"/>
    </xf>
    <xf numFmtId="0" fontId="18" fillId="2" borderId="0" xfId="0" applyFont="1" applyFill="1"/>
    <xf numFmtId="0" fontId="19" fillId="2" borderId="0" xfId="0" applyFont="1" applyFill="1"/>
    <xf numFmtId="165" fontId="19" fillId="2" borderId="0" xfId="1" applyFont="1" applyFill="1" applyBorder="1"/>
    <xf numFmtId="165" fontId="19" fillId="0" borderId="0" xfId="1" applyFont="1" applyFill="1" applyBorder="1"/>
    <xf numFmtId="0" fontId="17" fillId="0" borderId="0" xfId="0" applyFont="1"/>
    <xf numFmtId="0" fontId="3" fillId="0" borderId="4" xfId="0" quotePrefix="1" applyFont="1" applyBorder="1" applyAlignment="1">
      <alignment wrapText="1"/>
    </xf>
    <xf numFmtId="4" fontId="3" fillId="0" borderId="6" xfId="2" applyNumberFormat="1" applyFont="1" applyFill="1" applyBorder="1" applyAlignment="1">
      <alignment horizontal="right"/>
    </xf>
    <xf numFmtId="165" fontId="17" fillId="2" borderId="0" xfId="1" applyFont="1" applyFill="1"/>
    <xf numFmtId="39" fontId="0" fillId="0" borderId="0" xfId="0" applyNumberFormat="1"/>
    <xf numFmtId="0" fontId="3" fillId="0" borderId="4" xfId="0" quotePrefix="1" applyFont="1" applyBorder="1" applyAlignment="1">
      <alignment horizontal="right" wrapText="1"/>
    </xf>
    <xf numFmtId="4" fontId="2" fillId="3" borderId="6" xfId="0" applyNumberFormat="1" applyFont="1" applyFill="1" applyBorder="1"/>
    <xf numFmtId="167" fontId="11" fillId="3" borderId="6" xfId="0" applyNumberFormat="1" applyFont="1" applyFill="1" applyBorder="1"/>
    <xf numFmtId="39" fontId="18" fillId="3" borderId="21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horizontal="right"/>
    </xf>
    <xf numFmtId="4" fontId="2" fillId="3" borderId="6" xfId="2" applyNumberFormat="1" applyFont="1" applyFill="1" applyBorder="1" applyAlignment="1">
      <alignment horizontal="right"/>
    </xf>
    <xf numFmtId="166" fontId="11" fillId="3" borderId="6" xfId="1" applyNumberFormat="1" applyFont="1" applyFill="1" applyBorder="1"/>
    <xf numFmtId="4" fontId="2" fillId="0" borderId="6" xfId="2" applyNumberFormat="1" applyFont="1" applyFill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0" fillId="0" borderId="21" xfId="0" applyBorder="1" applyAlignment="1">
      <alignment vertical="center" wrapText="1"/>
    </xf>
    <xf numFmtId="39" fontId="3" fillId="0" borderId="21" xfId="4" applyNumberFormat="1" applyFont="1" applyBorder="1" applyAlignment="1">
      <alignment vertical="center"/>
    </xf>
    <xf numFmtId="165" fontId="2" fillId="0" borderId="21" xfId="1" applyFont="1" applyFill="1" applyBorder="1" applyAlignment="1">
      <alignment vertical="center"/>
    </xf>
    <xf numFmtId="171" fontId="0" fillId="0" borderId="0" xfId="0" applyNumberFormat="1"/>
    <xf numFmtId="39" fontId="3" fillId="0" borderId="0" xfId="4" applyNumberFormat="1" applyFont="1"/>
    <xf numFmtId="39" fontId="2" fillId="0" borderId="0" xfId="4" applyNumberFormat="1" applyFont="1"/>
    <xf numFmtId="171" fontId="2" fillId="0" borderId="6" xfId="0" applyNumberFormat="1" applyFont="1" applyBorder="1"/>
    <xf numFmtId="171" fontId="2" fillId="0" borderId="0" xfId="0" applyNumberFormat="1" applyFont="1"/>
    <xf numFmtId="165" fontId="3" fillId="0" borderId="0" xfId="1" applyFill="1"/>
    <xf numFmtId="0" fontId="2" fillId="0" borderId="24" xfId="0" applyFont="1" applyBorder="1"/>
    <xf numFmtId="171" fontId="3" fillId="0" borderId="0" xfId="0" applyNumberFormat="1" applyFont="1"/>
    <xf numFmtId="0" fontId="0" fillId="0" borderId="21" xfId="0" applyBorder="1" applyAlignment="1">
      <alignment vertical="center"/>
    </xf>
    <xf numFmtId="165" fontId="3" fillId="0" borderId="21" xfId="5" applyFont="1" applyFill="1" applyBorder="1" applyAlignment="1">
      <alignment vertical="center"/>
    </xf>
    <xf numFmtId="39" fontId="3" fillId="0" borderId="21" xfId="5" applyNumberFormat="1" applyFont="1" applyFill="1" applyBorder="1" applyAlignment="1">
      <alignment vertical="center"/>
    </xf>
    <xf numFmtId="165" fontId="0" fillId="0" borderId="21" xfId="1" applyFont="1" applyFill="1" applyBorder="1" applyAlignment="1">
      <alignment vertical="center"/>
    </xf>
    <xf numFmtId="165" fontId="2" fillId="0" borderId="12" xfId="1" applyFont="1" applyFill="1" applyBorder="1"/>
    <xf numFmtId="39" fontId="2" fillId="0" borderId="0" xfId="0" applyNumberFormat="1" applyFont="1"/>
    <xf numFmtId="0" fontId="21" fillId="0" borderId="21" xfId="0" applyFont="1" applyBorder="1"/>
    <xf numFmtId="165" fontId="3" fillId="0" borderId="21" xfId="1" applyFill="1" applyBorder="1" applyAlignment="1">
      <alignment vertical="center"/>
    </xf>
    <xf numFmtId="171" fontId="0" fillId="0" borderId="0" xfId="0" applyNumberFormat="1" applyAlignment="1">
      <alignment vertical="center"/>
    </xf>
    <xf numFmtId="3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/>
    <xf numFmtId="39" fontId="3" fillId="0" borderId="0" xfId="4" applyNumberFormat="1" applyFont="1" applyAlignment="1">
      <alignment vertical="center"/>
    </xf>
    <xf numFmtId="165" fontId="2" fillId="0" borderId="0" xfId="1" applyFont="1" applyFill="1" applyAlignment="1">
      <alignment vertical="center"/>
    </xf>
    <xf numFmtId="0" fontId="21" fillId="0" borderId="0" xfId="0" applyFont="1" applyAlignment="1">
      <alignment horizontal="right"/>
    </xf>
    <xf numFmtId="0" fontId="14" fillId="3" borderId="0" xfId="0" applyFont="1" applyFill="1"/>
    <xf numFmtId="0" fontId="15" fillId="0" borderId="0" xfId="0" applyFont="1"/>
    <xf numFmtId="0" fontId="16" fillId="0" borderId="0" xfId="0" applyFont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22" fillId="0" borderId="0" xfId="0" applyFont="1"/>
    <xf numFmtId="4" fontId="14" fillId="0" borderId="0" xfId="0" applyNumberFormat="1" applyFont="1"/>
    <xf numFmtId="0" fontId="19" fillId="2" borderId="21" xfId="0" applyFont="1" applyFill="1" applyBorder="1" applyAlignment="1">
      <alignment vertical="center" wrapText="1"/>
    </xf>
    <xf numFmtId="39" fontId="3" fillId="2" borderId="0" xfId="0" applyNumberFormat="1" applyFont="1" applyFill="1" applyAlignment="1">
      <alignment vertical="center"/>
    </xf>
    <xf numFmtId="171" fontId="0" fillId="2" borderId="0" xfId="0" applyNumberFormat="1" applyFill="1" applyAlignment="1">
      <alignment vertical="center"/>
    </xf>
    <xf numFmtId="165" fontId="0" fillId="2" borderId="0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39" fontId="0" fillId="2" borderId="0" xfId="0" applyNumberFormat="1" applyFill="1" applyAlignment="1">
      <alignment vertical="center"/>
    </xf>
    <xf numFmtId="0" fontId="19" fillId="2" borderId="31" xfId="0" applyFont="1" applyFill="1" applyBorder="1" applyAlignment="1">
      <alignment vertical="center" wrapText="1"/>
    </xf>
    <xf numFmtId="171" fontId="3" fillId="2" borderId="0" xfId="0" applyNumberFormat="1" applyFont="1" applyFill="1" applyAlignment="1">
      <alignment vertical="center"/>
    </xf>
    <xf numFmtId="4" fontId="2" fillId="3" borderId="6" xfId="2" applyNumberFormat="1" applyFont="1" applyFill="1" applyBorder="1" applyAlignment="1">
      <alignment horizontal="right" vertical="center"/>
    </xf>
    <xf numFmtId="4" fontId="2" fillId="3" borderId="5" xfId="0" applyNumberFormat="1" applyFont="1" applyFill="1" applyBorder="1" applyAlignment="1">
      <alignment horizontal="center"/>
    </xf>
    <xf numFmtId="0" fontId="23" fillId="0" borderId="0" xfId="0" applyFont="1"/>
    <xf numFmtId="172" fontId="24" fillId="0" borderId="0" xfId="0" applyNumberFormat="1" applyFont="1"/>
    <xf numFmtId="0" fontId="25" fillId="0" borderId="0" xfId="0" applyFont="1"/>
    <xf numFmtId="172" fontId="24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39" fontId="25" fillId="0" borderId="0" xfId="0" applyNumberFormat="1" applyFont="1"/>
    <xf numFmtId="0" fontId="24" fillId="0" borderId="24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26" xfId="0" applyFont="1" applyBorder="1" applyAlignment="1">
      <alignment horizontal="right"/>
    </xf>
    <xf numFmtId="0" fontId="25" fillId="0" borderId="33" xfId="0" applyFont="1" applyBorder="1" applyAlignment="1">
      <alignment horizontal="left"/>
    </xf>
    <xf numFmtId="165" fontId="25" fillId="0" borderId="21" xfId="1" applyFont="1" applyBorder="1"/>
    <xf numFmtId="39" fontId="25" fillId="0" borderId="28" xfId="0" applyNumberFormat="1" applyFont="1" applyBorder="1"/>
    <xf numFmtId="0" fontId="25" fillId="0" borderId="29" xfId="0" applyFont="1" applyBorder="1" applyAlignment="1">
      <alignment horizontal="right"/>
    </xf>
    <xf numFmtId="0" fontId="25" fillId="0" borderId="35" xfId="0" applyFont="1" applyBorder="1" applyAlignment="1">
      <alignment horizontal="left"/>
    </xf>
    <xf numFmtId="39" fontId="25" fillId="0" borderId="21" xfId="0" applyNumberFormat="1" applyFont="1" applyBorder="1"/>
    <xf numFmtId="39" fontId="25" fillId="0" borderId="11" xfId="0" applyNumberFormat="1" applyFont="1" applyBorder="1"/>
    <xf numFmtId="0" fontId="25" fillId="3" borderId="0" xfId="0" applyFont="1" applyFill="1"/>
    <xf numFmtId="0" fontId="24" fillId="0" borderId="35" xfId="0" applyFont="1" applyBorder="1" applyAlignment="1">
      <alignment horizontal="left"/>
    </xf>
    <xf numFmtId="39" fontId="24" fillId="0" borderId="21" xfId="0" applyNumberFormat="1" applyFont="1" applyBorder="1"/>
    <xf numFmtId="39" fontId="24" fillId="0" borderId="11" xfId="0" applyNumberFormat="1" applyFont="1" applyBorder="1"/>
    <xf numFmtId="0" fontId="25" fillId="0" borderId="35" xfId="0" applyFont="1" applyBorder="1" applyAlignment="1">
      <alignment horizontal="left" wrapText="1"/>
    </xf>
    <xf numFmtId="0" fontId="25" fillId="0" borderId="30" xfId="0" applyFont="1" applyBorder="1" applyAlignment="1">
      <alignment horizontal="right"/>
    </xf>
    <xf numFmtId="0" fontId="25" fillId="0" borderId="37" xfId="0" applyFont="1" applyBorder="1" applyAlignment="1">
      <alignment horizontal="left" wrapText="1"/>
    </xf>
    <xf numFmtId="39" fontId="24" fillId="0" borderId="39" xfId="0" applyNumberFormat="1" applyFont="1" applyBorder="1"/>
    <xf numFmtId="0" fontId="24" fillId="0" borderId="23" xfId="0" applyFont="1" applyBorder="1" applyAlignment="1">
      <alignment horizontal="left"/>
    </xf>
    <xf numFmtId="39" fontId="24" fillId="0" borderId="40" xfId="0" applyNumberFormat="1" applyFont="1" applyBorder="1"/>
    <xf numFmtId="39" fontId="24" fillId="0" borderId="41" xfId="0" applyNumberFormat="1" applyFont="1" applyBorder="1"/>
    <xf numFmtId="39" fontId="24" fillId="0" borderId="0" xfId="0" applyNumberFormat="1" applyFont="1"/>
    <xf numFmtId="0" fontId="25" fillId="0" borderId="0" xfId="0" applyFont="1" applyAlignment="1">
      <alignment horizontal="left"/>
    </xf>
    <xf numFmtId="2" fontId="25" fillId="0" borderId="0" xfId="0" applyNumberFormat="1" applyFont="1"/>
    <xf numFmtId="165" fontId="25" fillId="0" borderId="0" xfId="1" applyFont="1"/>
    <xf numFmtId="171" fontId="25" fillId="0" borderId="0" xfId="0" applyNumberFormat="1" applyFont="1"/>
    <xf numFmtId="0" fontId="24" fillId="0" borderId="0" xfId="0" applyFont="1" applyAlignment="1">
      <alignment horizontal="right"/>
    </xf>
    <xf numFmtId="167" fontId="25" fillId="0" borderId="0" xfId="0" applyNumberFormat="1" applyFont="1"/>
    <xf numFmtId="165" fontId="0" fillId="3" borderId="0" xfId="1" applyFont="1" applyFill="1"/>
    <xf numFmtId="43" fontId="0" fillId="0" borderId="0" xfId="0" applyNumberFormat="1"/>
    <xf numFmtId="0" fontId="2" fillId="5" borderId="0" xfId="0" applyFont="1" applyFill="1"/>
    <xf numFmtId="0" fontId="0" fillId="5" borderId="0" xfId="0" applyFill="1"/>
    <xf numFmtId="165" fontId="0" fillId="5" borderId="0" xfId="0" applyNumberFormat="1" applyFill="1"/>
    <xf numFmtId="165" fontId="0" fillId="0" borderId="0" xfId="1" applyFont="1" applyFill="1" applyBorder="1"/>
    <xf numFmtId="39" fontId="21" fillId="0" borderId="0" xfId="0" applyNumberFormat="1" applyFont="1"/>
    <xf numFmtId="0" fontId="0" fillId="0" borderId="0" xfId="0" applyAlignment="1">
      <alignment horizontal="left"/>
    </xf>
    <xf numFmtId="38" fontId="22" fillId="0" borderId="0" xfId="0" applyNumberFormat="1" applyFont="1"/>
    <xf numFmtId="39" fontId="25" fillId="0" borderId="27" xfId="0" applyNumberFormat="1" applyFont="1" applyBorder="1"/>
    <xf numFmtId="165" fontId="25" fillId="0" borderId="21" xfId="1" applyFont="1" applyFill="1" applyBorder="1"/>
    <xf numFmtId="39" fontId="25" fillId="0" borderId="38" xfId="0" applyNumberFormat="1" applyFont="1" applyBorder="1"/>
    <xf numFmtId="39" fontId="25" fillId="0" borderId="34" xfId="0" applyNumberFormat="1" applyFont="1" applyBorder="1"/>
    <xf numFmtId="39" fontId="25" fillId="0" borderId="36" xfId="0" applyNumberFormat="1" applyFont="1" applyBorder="1"/>
    <xf numFmtId="39" fontId="25" fillId="0" borderId="32" xfId="0" applyNumberFormat="1" applyFont="1" applyBorder="1"/>
    <xf numFmtId="39" fontId="24" fillId="0" borderId="6" xfId="0" applyNumberFormat="1" applyFont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39" fontId="3" fillId="0" borderId="0" xfId="0" applyNumberFormat="1" applyFont="1"/>
    <xf numFmtId="39" fontId="0" fillId="3" borderId="0" xfId="0" applyNumberFormat="1" applyFill="1"/>
    <xf numFmtId="4" fontId="11" fillId="0" borderId="6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9" fontId="3" fillId="0" borderId="0" xfId="0" applyNumberFormat="1" applyFont="1" applyAlignment="1">
      <alignment vertical="center"/>
    </xf>
    <xf numFmtId="4" fontId="3" fillId="0" borderId="5" xfId="0" applyNumberFormat="1" applyFont="1" applyBorder="1" applyAlignment="1">
      <alignment horizontal="right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165" fontId="2" fillId="2" borderId="0" xfId="1" applyFont="1" applyFill="1" applyAlignment="1">
      <alignment horizontal="center"/>
    </xf>
    <xf numFmtId="165" fontId="3" fillId="2" borderId="0" xfId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167" fontId="2" fillId="2" borderId="0" xfId="0" applyNumberFormat="1" applyFont="1" applyFill="1"/>
    <xf numFmtId="0" fontId="3" fillId="2" borderId="8" xfId="0" applyFont="1" applyFill="1" applyBorder="1"/>
    <xf numFmtId="3" fontId="3" fillId="2" borderId="9" xfId="0" applyNumberFormat="1" applyFont="1" applyFill="1" applyBorder="1" applyAlignment="1">
      <alignment horizontal="center"/>
    </xf>
    <xf numFmtId="0" fontId="3" fillId="2" borderId="9" xfId="0" applyFont="1" applyFill="1" applyBorder="1"/>
    <xf numFmtId="4" fontId="3" fillId="2" borderId="9" xfId="0" applyNumberFormat="1" applyFont="1" applyFill="1" applyBorder="1"/>
    <xf numFmtId="0" fontId="3" fillId="2" borderId="10" xfId="0" applyFont="1" applyFill="1" applyBorder="1"/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2" fillId="3" borderId="13" xfId="0" applyNumberFormat="1" applyFont="1" applyFill="1" applyBorder="1"/>
    <xf numFmtId="4" fontId="2" fillId="0" borderId="0" xfId="0" applyNumberFormat="1" applyFont="1"/>
    <xf numFmtId="3" fontId="3" fillId="3" borderId="6" xfId="2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4" fontId="3" fillId="3" borderId="6" xfId="2" applyNumberFormat="1" applyFont="1" applyFill="1" applyBorder="1" applyAlignment="1">
      <alignment horizontal="right"/>
    </xf>
    <xf numFmtId="4" fontId="3" fillId="0" borderId="5" xfId="2" applyNumberFormat="1" applyFont="1" applyFill="1" applyBorder="1" applyAlignment="1">
      <alignment horizontal="right"/>
    </xf>
    <xf numFmtId="165" fontId="3" fillId="0" borderId="5" xfId="1" applyFont="1" applyFill="1" applyBorder="1" applyAlignment="1"/>
    <xf numFmtId="165" fontId="2" fillId="0" borderId="0" xfId="1" applyFont="1" applyFill="1" applyBorder="1"/>
    <xf numFmtId="4" fontId="3" fillId="2" borderId="5" xfId="0" applyNumberFormat="1" applyFont="1" applyFill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165" fontId="0" fillId="0" borderId="19" xfId="0" applyNumberFormat="1" applyBorder="1"/>
    <xf numFmtId="166" fontId="0" fillId="0" borderId="0" xfId="1" applyNumberFormat="1" applyFont="1" applyBorder="1" applyAlignment="1">
      <alignment horizontal="right"/>
    </xf>
    <xf numFmtId="0" fontId="27" fillId="0" borderId="0" xfId="0" applyFont="1"/>
    <xf numFmtId="4" fontId="11" fillId="3" borderId="6" xfId="0" applyNumberFormat="1" applyFont="1" applyFill="1" applyBorder="1"/>
    <xf numFmtId="39" fontId="19" fillId="0" borderId="21" xfId="4" applyNumberFormat="1" applyFont="1" applyBorder="1" applyAlignment="1">
      <alignment vertical="center"/>
    </xf>
    <xf numFmtId="39" fontId="19" fillId="0" borderId="31" xfId="4" applyNumberFormat="1" applyFont="1" applyBorder="1" applyAlignment="1">
      <alignment vertical="center"/>
    </xf>
    <xf numFmtId="9" fontId="25" fillId="0" borderId="0" xfId="0" applyNumberFormat="1" applyFont="1"/>
    <xf numFmtId="171" fontId="2" fillId="3" borderId="6" xfId="0" applyNumberFormat="1" applyFont="1" applyFill="1" applyBorder="1"/>
    <xf numFmtId="4" fontId="0" fillId="0" borderId="14" xfId="0" applyNumberFormat="1" applyBorder="1"/>
    <xf numFmtId="39" fontId="2" fillId="3" borderId="0" xfId="0" applyNumberFormat="1" applyFont="1" applyFill="1"/>
    <xf numFmtId="0" fontId="3" fillId="2" borderId="4" xfId="0" quotePrefix="1" applyFont="1" applyFill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10" fillId="2" borderId="4" xfId="0" applyFont="1" applyFill="1" applyBorder="1" applyAlignment="1">
      <alignment horizontal="right"/>
    </xf>
    <xf numFmtId="4" fontId="3" fillId="2" borderId="0" xfId="0" applyNumberFormat="1" applyFont="1" applyFill="1"/>
    <xf numFmtId="167" fontId="3" fillId="0" borderId="21" xfId="4" applyNumberFormat="1" applyFont="1" applyBorder="1" applyAlignment="1">
      <alignment vertical="center"/>
    </xf>
    <xf numFmtId="165" fontId="3" fillId="0" borderId="21" xfId="4" applyNumberFormat="1" applyFont="1" applyBorder="1" applyAlignment="1">
      <alignment vertical="center"/>
    </xf>
    <xf numFmtId="4" fontId="0" fillId="3" borderId="0" xfId="0" applyNumberFormat="1" applyFill="1"/>
    <xf numFmtId="4" fontId="3" fillId="2" borderId="6" xfId="0" applyNumberFormat="1" applyFont="1" applyFill="1" applyBorder="1" applyAlignment="1">
      <alignment horizontal="justify" vertical="center" wrapText="1"/>
    </xf>
    <xf numFmtId="39" fontId="3" fillId="0" borderId="25" xfId="0" applyNumberFormat="1" applyFont="1" applyBorder="1" applyAlignment="1">
      <alignment horizontal="right"/>
    </xf>
    <xf numFmtId="39" fontId="3" fillId="0" borderId="5" xfId="0" applyNumberFormat="1" applyFont="1" applyBorder="1" applyAlignment="1">
      <alignment horizontal="right"/>
    </xf>
    <xf numFmtId="4" fontId="0" fillId="0" borderId="21" xfId="1" applyNumberFormat="1" applyFont="1" applyFill="1" applyBorder="1"/>
    <xf numFmtId="4" fontId="19" fillId="0" borderId="11" xfId="1" applyNumberFormat="1" applyFont="1" applyFill="1" applyBorder="1" applyAlignment="1">
      <alignment vertical="center"/>
    </xf>
    <xf numFmtId="165" fontId="19" fillId="0" borderId="27" xfId="4" applyNumberFormat="1" applyFont="1" applyBorder="1"/>
    <xf numFmtId="167" fontId="0" fillId="0" borderId="21" xfId="0" applyNumberFormat="1" applyBorder="1"/>
    <xf numFmtId="4" fontId="0" fillId="0" borderId="13" xfId="0" applyNumberFormat="1" applyBorder="1"/>
    <xf numFmtId="167" fontId="3" fillId="0" borderId="21" xfId="0" applyNumberFormat="1" applyFont="1" applyBorder="1"/>
    <xf numFmtId="167" fontId="3" fillId="0" borderId="21" xfId="1" applyNumberFormat="1" applyFont="1" applyFill="1" applyBorder="1"/>
    <xf numFmtId="170" fontId="3" fillId="2" borderId="17" xfId="1" applyNumberFormat="1" applyFont="1" applyFill="1" applyBorder="1" applyAlignment="1">
      <alignment vertical="center" wrapText="1"/>
    </xf>
    <xf numFmtId="0" fontId="3" fillId="6" borderId="4" xfId="0" quotePrefix="1" applyFont="1" applyFill="1" applyBorder="1"/>
    <xf numFmtId="0" fontId="0" fillId="6" borderId="0" xfId="0" applyFill="1"/>
    <xf numFmtId="1" fontId="0" fillId="6" borderId="0" xfId="0" applyNumberFormat="1" applyFill="1"/>
    <xf numFmtId="1" fontId="31" fillId="7" borderId="0" xfId="0" applyNumberFormat="1" applyFont="1" applyFill="1" applyAlignment="1">
      <alignment horizontal="center"/>
    </xf>
    <xf numFmtId="0" fontId="31" fillId="7" borderId="0" xfId="0" applyFont="1" applyFill="1" applyAlignment="1">
      <alignment horizontal="center"/>
    </xf>
    <xf numFmtId="1" fontId="32" fillId="0" borderId="0" xfId="0" applyNumberFormat="1" applyFont="1"/>
    <xf numFmtId="0" fontId="32" fillId="0" borderId="0" xfId="0" applyFont="1"/>
    <xf numFmtId="22" fontId="32" fillId="0" borderId="0" xfId="0" applyNumberFormat="1" applyFont="1"/>
    <xf numFmtId="0" fontId="33" fillId="0" borderId="0" xfId="0" applyFont="1"/>
    <xf numFmtId="1" fontId="34" fillId="0" borderId="0" xfId="0" applyNumberFormat="1" applyFont="1"/>
    <xf numFmtId="0" fontId="34" fillId="0" borderId="0" xfId="0" applyFont="1"/>
    <xf numFmtId="4" fontId="34" fillId="0" borderId="0" xfId="0" applyNumberFormat="1" applyFont="1"/>
    <xf numFmtId="4" fontId="33" fillId="0" borderId="0" xfId="0" applyNumberFormat="1" applyFont="1"/>
    <xf numFmtId="1" fontId="33" fillId="0" borderId="0" xfId="0" applyNumberFormat="1" applyFont="1"/>
    <xf numFmtId="1" fontId="34" fillId="6" borderId="0" xfId="0" applyNumberFormat="1" applyFont="1" applyFill="1"/>
    <xf numFmtId="0" fontId="34" fillId="6" borderId="0" xfId="0" applyFont="1" applyFill="1"/>
    <xf numFmtId="4" fontId="34" fillId="6" borderId="0" xfId="0" applyNumberFormat="1" applyFont="1" applyFill="1"/>
    <xf numFmtId="165" fontId="35" fillId="0" borderId="21" xfId="7" applyFont="1" applyFill="1" applyBorder="1"/>
    <xf numFmtId="173" fontId="35" fillId="0" borderId="21" xfId="4" applyNumberFormat="1" applyFont="1" applyBorder="1"/>
    <xf numFmtId="0" fontId="0" fillId="2" borderId="0" xfId="0" applyFill="1" applyAlignment="1">
      <alignment horizontal="left"/>
    </xf>
    <xf numFmtId="17" fontId="3" fillId="2" borderId="14" xfId="0" applyNumberFormat="1" applyFont="1" applyFill="1" applyBorder="1"/>
    <xf numFmtId="1" fontId="36" fillId="0" borderId="0" xfId="0" applyNumberFormat="1" applyFont="1"/>
    <xf numFmtId="0" fontId="36" fillId="0" borderId="0" xfId="0" applyFont="1"/>
    <xf numFmtId="4" fontId="36" fillId="0" borderId="0" xfId="0" applyNumberFormat="1" applyFont="1"/>
    <xf numFmtId="1" fontId="36" fillId="8" borderId="0" xfId="0" applyNumberFormat="1" applyFont="1" applyFill="1"/>
    <xf numFmtId="0" fontId="36" fillId="8" borderId="0" xfId="0" applyFont="1" applyFill="1"/>
    <xf numFmtId="4" fontId="36" fillId="8" borderId="0" xfId="0" applyNumberFormat="1" applyFont="1" applyFill="1"/>
    <xf numFmtId="39" fontId="3" fillId="0" borderId="17" xfId="6" applyNumberFormat="1" applyFont="1" applyFill="1" applyBorder="1" applyAlignment="1">
      <alignment horizontal="center" vertical="center" wrapText="1"/>
    </xf>
    <xf numFmtId="165" fontId="2" fillId="0" borderId="22" xfId="1" applyFont="1" applyFill="1" applyBorder="1" applyAlignment="1"/>
    <xf numFmtId="4" fontId="3" fillId="0" borderId="25" xfId="0" applyNumberFormat="1" applyFont="1" applyBorder="1" applyAlignment="1">
      <alignment horizontal="right"/>
    </xf>
    <xf numFmtId="0" fontId="24" fillId="0" borderId="0" xfId="0" applyFont="1" applyAlignment="1">
      <alignment horizontal="center"/>
    </xf>
    <xf numFmtId="172" fontId="24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38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1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wrapText="1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8">
    <cellStyle name="Millares" xfId="1" builtinId="3"/>
    <cellStyle name="Millares [0]" xfId="2" builtinId="6"/>
    <cellStyle name="Millares 2" xfId="5" xr:uid="{5C0BAC76-689A-4E76-B5D6-E88F51BE5CDF}"/>
    <cellStyle name="Millares 3" xfId="7" xr:uid="{11469B2B-C2CB-4D23-93F8-36667EBECF1A}"/>
    <cellStyle name="Moneda" xfId="6" builtinId="4"/>
    <cellStyle name="Normal" xfId="0" builtinId="0"/>
    <cellStyle name="Normal 2" xfId="4" xr:uid="{7C66EF2D-3C60-419F-B558-B44761E7E987}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1</xdr:row>
      <xdr:rowOff>85725</xdr:rowOff>
    </xdr:from>
    <xdr:to>
      <xdr:col>1</xdr:col>
      <xdr:colOff>4656389</xdr:colOff>
      <xdr:row>6</xdr:row>
      <xdr:rowOff>105228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00B9C5-C7E3-4BA4-8CD5-50A8796EA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247650"/>
          <a:ext cx="2170364" cy="8291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1543050</xdr:colOff>
      <xdr:row>2</xdr:row>
      <xdr:rowOff>47625</xdr:rowOff>
    </xdr:from>
    <xdr:to>
      <xdr:col>2</xdr:col>
      <xdr:colOff>726142</xdr:colOff>
      <xdr:row>7</xdr:row>
      <xdr:rowOff>62752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DA492B76-C0FC-4B43-8E8B-30038583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543050" y="37147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1</xdr:row>
      <xdr:rowOff>85725</xdr:rowOff>
    </xdr:from>
    <xdr:to>
      <xdr:col>3</xdr:col>
      <xdr:colOff>459442</xdr:colOff>
      <xdr:row>6</xdr:row>
      <xdr:rowOff>100852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7395DB99-2093-4E79-A833-8CFD3825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581150" y="247650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1685925</xdr:colOff>
      <xdr:row>2</xdr:row>
      <xdr:rowOff>9525</xdr:rowOff>
    </xdr:from>
    <xdr:to>
      <xdr:col>2</xdr:col>
      <xdr:colOff>573742</xdr:colOff>
      <xdr:row>7</xdr:row>
      <xdr:rowOff>24652</xdr:rowOff>
    </xdr:to>
    <xdr:pic>
      <xdr:nvPicPr>
        <xdr:cNvPr id="2" name="Imagen 1" descr="Logo_Fiducoldex">
          <a:extLst>
            <a:ext uri="{FF2B5EF4-FFF2-40B4-BE49-F238E27FC236}">
              <a16:creationId xmlns:a16="http://schemas.microsoft.com/office/drawing/2014/main" id="{37F3F60B-AEF1-4562-BF15-B54CFC688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819275" y="33337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114300</xdr:rowOff>
    </xdr:from>
    <xdr:to>
      <xdr:col>3</xdr:col>
      <xdr:colOff>1030942</xdr:colOff>
      <xdr:row>6</xdr:row>
      <xdr:rowOff>129427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CDB61BE1-F9DB-4D68-9C0E-030665CD4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2200275" y="27622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1005168</xdr:colOff>
      <xdr:row>1</xdr:row>
      <xdr:rowOff>49867</xdr:rowOff>
    </xdr:from>
    <xdr:to>
      <xdr:col>2</xdr:col>
      <xdr:colOff>512109</xdr:colOff>
      <xdr:row>5</xdr:row>
      <xdr:rowOff>155482</xdr:rowOff>
    </xdr:to>
    <xdr:pic>
      <xdr:nvPicPr>
        <xdr:cNvPr id="2" name="Imagen 1" descr="Logo_Fiducoldex">
          <a:extLst>
            <a:ext uri="{FF2B5EF4-FFF2-40B4-BE49-F238E27FC236}">
              <a16:creationId xmlns:a16="http://schemas.microsoft.com/office/drawing/2014/main" id="{529C23BF-1AA4-4C75-80DC-1984267D7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976718" y="211792"/>
          <a:ext cx="1850091" cy="75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1200150</xdr:colOff>
      <xdr:row>1</xdr:row>
      <xdr:rowOff>9525</xdr:rowOff>
    </xdr:from>
    <xdr:to>
      <xdr:col>4</xdr:col>
      <xdr:colOff>40342</xdr:colOff>
      <xdr:row>6</xdr:row>
      <xdr:rowOff>24652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8670D274-D6C3-44D5-9430-EA539223F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2962275" y="33337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1362075</xdr:colOff>
      <xdr:row>1</xdr:row>
      <xdr:rowOff>95250</xdr:rowOff>
    </xdr:from>
    <xdr:to>
      <xdr:col>2</xdr:col>
      <xdr:colOff>249892</xdr:colOff>
      <xdr:row>6</xdr:row>
      <xdr:rowOff>110377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A5D25BCC-7445-4D53-B011-875CDFAA8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495425" y="25717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1352550</xdr:colOff>
      <xdr:row>2</xdr:row>
      <xdr:rowOff>38100</xdr:rowOff>
    </xdr:from>
    <xdr:to>
      <xdr:col>3</xdr:col>
      <xdr:colOff>459442</xdr:colOff>
      <xdr:row>7</xdr:row>
      <xdr:rowOff>53227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4A1BA714-4A67-410B-A76D-966B47107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485900" y="685800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1628775</xdr:colOff>
      <xdr:row>1</xdr:row>
      <xdr:rowOff>123825</xdr:rowOff>
    </xdr:from>
    <xdr:to>
      <xdr:col>2</xdr:col>
      <xdr:colOff>516592</xdr:colOff>
      <xdr:row>6</xdr:row>
      <xdr:rowOff>138952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7CA73732-9456-41EB-AE1D-6C45633B8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762125" y="285750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1676400</xdr:colOff>
      <xdr:row>1</xdr:row>
      <xdr:rowOff>123825</xdr:rowOff>
    </xdr:from>
    <xdr:to>
      <xdr:col>2</xdr:col>
      <xdr:colOff>78442</xdr:colOff>
      <xdr:row>6</xdr:row>
      <xdr:rowOff>138952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FEF24A50-902C-499A-B419-F115A07FE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809750" y="285750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981636</xdr:colOff>
      <xdr:row>1</xdr:row>
      <xdr:rowOff>125505</xdr:rowOff>
    </xdr:from>
    <xdr:to>
      <xdr:col>2</xdr:col>
      <xdr:colOff>885265</xdr:colOff>
      <xdr:row>6</xdr:row>
      <xdr:rowOff>135030</xdr:rowOff>
    </xdr:to>
    <xdr:pic>
      <xdr:nvPicPr>
        <xdr:cNvPr id="2" name="Imagen 56">
          <a:extLst>
            <a:ext uri="{FF2B5EF4-FFF2-40B4-BE49-F238E27FC236}">
              <a16:creationId xmlns:a16="http://schemas.microsoft.com/office/drawing/2014/main" id="{0C3E8336-8898-44D3-ADDB-3AAED67AB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9754" y="439270"/>
          <a:ext cx="2346511" cy="793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1276350</xdr:colOff>
      <xdr:row>2</xdr:row>
      <xdr:rowOff>66675</xdr:rowOff>
    </xdr:from>
    <xdr:to>
      <xdr:col>3</xdr:col>
      <xdr:colOff>230842</xdr:colOff>
      <xdr:row>7</xdr:row>
      <xdr:rowOff>81802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1999B365-FA97-4146-8921-5D9AD7FC1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409700" y="39052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1743075</xdr:colOff>
      <xdr:row>1</xdr:row>
      <xdr:rowOff>85725</xdr:rowOff>
    </xdr:from>
    <xdr:to>
      <xdr:col>3</xdr:col>
      <xdr:colOff>107017</xdr:colOff>
      <xdr:row>6</xdr:row>
      <xdr:rowOff>100852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7E49B0BB-354D-43B8-96CA-FC7478B85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876425" y="247650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1743075</xdr:colOff>
      <xdr:row>1</xdr:row>
      <xdr:rowOff>85725</xdr:rowOff>
    </xdr:from>
    <xdr:to>
      <xdr:col>3</xdr:col>
      <xdr:colOff>107017</xdr:colOff>
      <xdr:row>6</xdr:row>
      <xdr:rowOff>100852</xdr:rowOff>
    </xdr:to>
    <xdr:pic>
      <xdr:nvPicPr>
        <xdr:cNvPr id="2" name="Imagen 1" descr="Logo_Fiducoldex">
          <a:extLst>
            <a:ext uri="{FF2B5EF4-FFF2-40B4-BE49-F238E27FC236}">
              <a16:creationId xmlns:a16="http://schemas.microsoft.com/office/drawing/2014/main" id="{4A5DB79D-B1A4-495B-B3D1-14AC8C42C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876425" y="247650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1643062</xdr:colOff>
      <xdr:row>2</xdr:row>
      <xdr:rowOff>0</xdr:rowOff>
    </xdr:from>
    <xdr:to>
      <xdr:col>3</xdr:col>
      <xdr:colOff>221316</xdr:colOff>
      <xdr:row>6</xdr:row>
      <xdr:rowOff>158002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7691F6F2-C020-41AE-B501-2A68C964B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643062" y="500063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2019301</xdr:colOff>
      <xdr:row>0</xdr:row>
      <xdr:rowOff>47625</xdr:rowOff>
    </xdr:from>
    <xdr:to>
      <xdr:col>3</xdr:col>
      <xdr:colOff>123826</xdr:colOff>
      <xdr:row>5</xdr:row>
      <xdr:rowOff>62752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62F12582-8216-4D68-BB55-6E083E2C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2781301" y="47625"/>
          <a:ext cx="2209800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1704975</xdr:colOff>
      <xdr:row>1</xdr:row>
      <xdr:rowOff>95250</xdr:rowOff>
    </xdr:from>
    <xdr:to>
      <xdr:col>3</xdr:col>
      <xdr:colOff>68917</xdr:colOff>
      <xdr:row>6</xdr:row>
      <xdr:rowOff>110377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A4B2CF4C-B99C-4BD2-91F5-88E9FF176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838325" y="25717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2476500</xdr:colOff>
      <xdr:row>0</xdr:row>
      <xdr:rowOff>152400</xdr:rowOff>
    </xdr:from>
    <xdr:to>
      <xdr:col>2</xdr:col>
      <xdr:colOff>402292</xdr:colOff>
      <xdr:row>6</xdr:row>
      <xdr:rowOff>5602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54490171-C6A5-48CB-AA6B-0A989AAE0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2609850" y="152400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1153645</xdr:colOff>
      <xdr:row>1</xdr:row>
      <xdr:rowOff>71158</xdr:rowOff>
    </xdr:from>
    <xdr:to>
      <xdr:col>2</xdr:col>
      <xdr:colOff>991720</xdr:colOff>
      <xdr:row>6</xdr:row>
      <xdr:rowOff>90208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AC3D25-4C8D-4BE6-B2A8-02621163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7998" y="698687"/>
          <a:ext cx="3457575" cy="80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4038040</xdr:colOff>
      <xdr:row>3</xdr:row>
      <xdr:rowOff>20917</xdr:rowOff>
    </xdr:from>
    <xdr:to>
      <xdr:col>3</xdr:col>
      <xdr:colOff>224865</xdr:colOff>
      <xdr:row>8</xdr:row>
      <xdr:rowOff>5228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DBAD2FD8-4346-4118-995E-30D5FA4D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4038040" y="516217"/>
          <a:ext cx="2105025" cy="809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1685925</xdr:colOff>
      <xdr:row>0</xdr:row>
      <xdr:rowOff>9525</xdr:rowOff>
    </xdr:from>
    <xdr:to>
      <xdr:col>2</xdr:col>
      <xdr:colOff>573742</xdr:colOff>
      <xdr:row>5</xdr:row>
      <xdr:rowOff>24652</xdr:rowOff>
    </xdr:to>
    <xdr:pic>
      <xdr:nvPicPr>
        <xdr:cNvPr id="4" name="Imagen 3" descr="Logo_Fiducoldex">
          <a:extLst>
            <a:ext uri="{FF2B5EF4-FFF2-40B4-BE49-F238E27FC236}">
              <a16:creationId xmlns:a16="http://schemas.microsoft.com/office/drawing/2014/main" id="{3481EB7C-3AF0-4561-8D56-232DD246A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819275" y="33337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1771650</xdr:colOff>
      <xdr:row>21</xdr:row>
      <xdr:rowOff>66675</xdr:rowOff>
    </xdr:from>
    <xdr:to>
      <xdr:col>2</xdr:col>
      <xdr:colOff>659467</xdr:colOff>
      <xdr:row>26</xdr:row>
      <xdr:rowOff>81802</xdr:rowOff>
    </xdr:to>
    <xdr:pic>
      <xdr:nvPicPr>
        <xdr:cNvPr id="5" name="Imagen 4" descr="Logo_Fiducoldex">
          <a:extLst>
            <a:ext uri="{FF2B5EF4-FFF2-40B4-BE49-F238E27FC236}">
              <a16:creationId xmlns:a16="http://schemas.microsoft.com/office/drawing/2014/main" id="{5EF61504-2278-4A20-BB84-CCF3D513C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905000" y="399097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1075764</xdr:colOff>
      <xdr:row>2</xdr:row>
      <xdr:rowOff>11207</xdr:rowOff>
    </xdr:from>
    <xdr:to>
      <xdr:col>3</xdr:col>
      <xdr:colOff>829236</xdr:colOff>
      <xdr:row>7</xdr:row>
      <xdr:rowOff>51548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CD048B26-64E7-4804-AE3F-B8CFA2FF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2241176" y="324972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1</xdr:row>
      <xdr:rowOff>114300</xdr:rowOff>
    </xdr:from>
    <xdr:to>
      <xdr:col>3</xdr:col>
      <xdr:colOff>659467</xdr:colOff>
      <xdr:row>6</xdr:row>
      <xdr:rowOff>129427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5443CB1F-7681-41B7-87B4-D14FF804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390650" y="27622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1</xdr:row>
      <xdr:rowOff>114300</xdr:rowOff>
    </xdr:from>
    <xdr:to>
      <xdr:col>2</xdr:col>
      <xdr:colOff>716617</xdr:colOff>
      <xdr:row>6</xdr:row>
      <xdr:rowOff>129427</xdr:rowOff>
    </xdr:to>
    <xdr:pic>
      <xdr:nvPicPr>
        <xdr:cNvPr id="3" name="Imagen 2" descr="Logo_Fiducoldex">
          <a:extLst>
            <a:ext uri="{FF2B5EF4-FFF2-40B4-BE49-F238E27FC236}">
              <a16:creationId xmlns:a16="http://schemas.microsoft.com/office/drawing/2014/main" id="{E7AE3BA6-AE13-48F8-AA5F-9BD49AE25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962150" y="27622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1685925</xdr:colOff>
      <xdr:row>2</xdr:row>
      <xdr:rowOff>9525</xdr:rowOff>
    </xdr:from>
    <xdr:to>
      <xdr:col>2</xdr:col>
      <xdr:colOff>573742</xdr:colOff>
      <xdr:row>7</xdr:row>
      <xdr:rowOff>24652</xdr:rowOff>
    </xdr:to>
    <xdr:pic>
      <xdr:nvPicPr>
        <xdr:cNvPr id="2" name="Imagen 1" descr="Logo_Fiducoldex">
          <a:extLst>
            <a:ext uri="{FF2B5EF4-FFF2-40B4-BE49-F238E27FC236}">
              <a16:creationId xmlns:a16="http://schemas.microsoft.com/office/drawing/2014/main" id="{D796356A-F685-4E01-AFC4-649CE0664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3" t="27676" r="7637" b="26799"/>
        <a:stretch>
          <a:fillRect/>
        </a:stretch>
      </xdr:blipFill>
      <xdr:spPr bwMode="auto">
        <a:xfrm>
          <a:off x="1819275" y="333375"/>
          <a:ext cx="2173942" cy="824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iducoldexsa-my.sharepoint.com/personal/ymesa_fiducoldex_com_co/Documents/Documentos/Impuestos%202024/Impuestos%202024/Provisi&#243;n%20de%20renta/12.%20Diciembre/Analisis%20cuenta%20de%20ejercicios%20anteriores%20diciembre.xlsx" TargetMode="External"/><Relationship Id="rId1" Type="http://schemas.openxmlformats.org/officeDocument/2006/relationships/externalLinkPath" Target="https://fiducoldexsa-my.sharepoint.com/personal/ymesa_fiducoldex_com_co/Documents/Documentos/Impuestos%202024/Impuestos%202024/Provisi&#243;n%20de%20renta/12.%20Diciembre/Analisis%20cuenta%20de%20ejercicios%20anteriores%20dic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iducoldexsa-my.sharepoint.com/personal/ymesa_fiducoldex_com_co/Documents/Documentos/Impuestos%202024/Impuestos%202024/Provisi&#243;n%20de%20renta/12.%20Diciembre/5145.XLS" TargetMode="External"/><Relationship Id="rId1" Type="http://schemas.openxmlformats.org/officeDocument/2006/relationships/externalLinkPath" Target="https://fiducoldexsa-my.sharepoint.com/personal/ymesa_fiducoldex_com_co/Documents/Documentos/Impuestos%202024/Impuestos%202024/Provisi&#243;n%20de%20renta/12.%20Diciembre/514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19595020101 - GASTOS PERIODOS "/>
      <sheetName val="5190950802 - GASTOS PERIODOS AN"/>
      <sheetName val="5190950803 - DEVOLUCION INGRESO"/>
    </sheetNames>
    <sheetDataSet>
      <sheetData sheetId="0">
        <row r="43">
          <cell r="S43">
            <v>144712458.53999999</v>
          </cell>
        </row>
      </sheetData>
      <sheetData sheetId="1">
        <row r="28">
          <cell r="P28">
            <v>8130266.8900000006</v>
          </cell>
        </row>
      </sheetData>
      <sheetData sheetId="2">
        <row r="22">
          <cell r="P2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w sheet"/>
    </sheetNames>
    <sheetDataSet>
      <sheetData sheetId="0">
        <row r="214">
          <cell r="AF214">
            <v>1197390756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C3A68-976C-469F-A048-D9B98AE89639}">
  <dimension ref="A2:U53"/>
  <sheetViews>
    <sheetView zoomScale="75" zoomScaleNormal="75" workbookViewId="0"/>
  </sheetViews>
  <sheetFormatPr baseColWidth="10" defaultColWidth="11.42578125" defaultRowHeight="12.75" x14ac:dyDescent="0.2"/>
  <cols>
    <col min="1" max="1" width="10.42578125" style="216" bestFit="1" customWidth="1"/>
    <col min="2" max="2" width="42.7109375" style="216" customWidth="1"/>
    <col min="3" max="3" width="22.28515625" style="216" bestFit="1" customWidth="1"/>
    <col min="4" max="5" width="18.5703125" style="216" bestFit="1" customWidth="1"/>
    <col min="6" max="6" width="18.5703125" style="216" customWidth="1"/>
    <col min="7" max="7" width="19.5703125" style="216" bestFit="1" customWidth="1"/>
    <col min="8" max="8" width="19.5703125" style="216" customWidth="1"/>
    <col min="9" max="9" width="18.28515625" style="216" bestFit="1" customWidth="1"/>
    <col min="10" max="10" width="17.28515625" style="216" bestFit="1" customWidth="1"/>
    <col min="11" max="11" width="16.85546875" style="216" bestFit="1" customWidth="1"/>
    <col min="12" max="12" width="19.5703125" style="216" bestFit="1" customWidth="1"/>
    <col min="13" max="13" width="22.5703125" style="216" bestFit="1" customWidth="1"/>
    <col min="14" max="14" width="19.85546875" style="216" bestFit="1" customWidth="1"/>
    <col min="15" max="16" width="19.5703125" style="216" bestFit="1" customWidth="1"/>
    <col min="17" max="17" width="16.140625" style="216" customWidth="1"/>
    <col min="18" max="18" width="17" style="216" customWidth="1"/>
    <col min="19" max="19" width="17" style="216" bestFit="1" customWidth="1"/>
    <col min="20" max="20" width="19.85546875" style="216" bestFit="1" customWidth="1"/>
    <col min="21" max="21" width="17" style="216" bestFit="1" customWidth="1"/>
    <col min="22" max="258" width="11.42578125" style="216"/>
    <col min="259" max="259" width="9.85546875" style="216" bestFit="1" customWidth="1"/>
    <col min="260" max="260" width="38.140625" style="216" customWidth="1"/>
    <col min="261" max="263" width="18.5703125" style="216" bestFit="1" customWidth="1"/>
    <col min="264" max="264" width="18.5703125" style="216" customWidth="1"/>
    <col min="265" max="266" width="16.28515625" style="216" customWidth="1"/>
    <col min="267" max="267" width="15" style="216" customWidth="1"/>
    <col min="268" max="268" width="17.42578125" style="216" bestFit="1" customWidth="1"/>
    <col min="269" max="270" width="19.85546875" style="216" bestFit="1" customWidth="1"/>
    <col min="271" max="272" width="19.5703125" style="216" bestFit="1" customWidth="1"/>
    <col min="273" max="273" width="16.140625" style="216" customWidth="1"/>
    <col min="274" max="274" width="17" style="216" customWidth="1"/>
    <col min="275" max="275" width="17" style="216" bestFit="1" customWidth="1"/>
    <col min="276" max="276" width="19.85546875" style="216" bestFit="1" customWidth="1"/>
    <col min="277" max="277" width="17" style="216" bestFit="1" customWidth="1"/>
    <col min="278" max="514" width="11.42578125" style="216"/>
    <col min="515" max="515" width="9.85546875" style="216" bestFit="1" customWidth="1"/>
    <col min="516" max="516" width="38.140625" style="216" customWidth="1"/>
    <col min="517" max="519" width="18.5703125" style="216" bestFit="1" customWidth="1"/>
    <col min="520" max="520" width="18.5703125" style="216" customWidth="1"/>
    <col min="521" max="522" width="16.28515625" style="216" customWidth="1"/>
    <col min="523" max="523" width="15" style="216" customWidth="1"/>
    <col min="524" max="524" width="17.42578125" style="216" bestFit="1" customWidth="1"/>
    <col min="525" max="526" width="19.85546875" style="216" bestFit="1" customWidth="1"/>
    <col min="527" max="528" width="19.5703125" style="216" bestFit="1" customWidth="1"/>
    <col min="529" max="529" width="16.140625" style="216" customWidth="1"/>
    <col min="530" max="530" width="17" style="216" customWidth="1"/>
    <col min="531" max="531" width="17" style="216" bestFit="1" customWidth="1"/>
    <col min="532" max="532" width="19.85546875" style="216" bestFit="1" customWidth="1"/>
    <col min="533" max="533" width="17" style="216" bestFit="1" customWidth="1"/>
    <col min="534" max="770" width="11.42578125" style="216"/>
    <col min="771" max="771" width="9.85546875" style="216" bestFit="1" customWidth="1"/>
    <col min="772" max="772" width="38.140625" style="216" customWidth="1"/>
    <col min="773" max="775" width="18.5703125" style="216" bestFit="1" customWidth="1"/>
    <col min="776" max="776" width="18.5703125" style="216" customWidth="1"/>
    <col min="777" max="778" width="16.28515625" style="216" customWidth="1"/>
    <col min="779" max="779" width="15" style="216" customWidth="1"/>
    <col min="780" max="780" width="17.42578125" style="216" bestFit="1" customWidth="1"/>
    <col min="781" max="782" width="19.85546875" style="216" bestFit="1" customWidth="1"/>
    <col min="783" max="784" width="19.5703125" style="216" bestFit="1" customWidth="1"/>
    <col min="785" max="785" width="16.140625" style="216" customWidth="1"/>
    <col min="786" max="786" width="17" style="216" customWidth="1"/>
    <col min="787" max="787" width="17" style="216" bestFit="1" customWidth="1"/>
    <col min="788" max="788" width="19.85546875" style="216" bestFit="1" customWidth="1"/>
    <col min="789" max="789" width="17" style="216" bestFit="1" customWidth="1"/>
    <col min="790" max="1026" width="11.42578125" style="216"/>
    <col min="1027" max="1027" width="9.85546875" style="216" bestFit="1" customWidth="1"/>
    <col min="1028" max="1028" width="38.140625" style="216" customWidth="1"/>
    <col min="1029" max="1031" width="18.5703125" style="216" bestFit="1" customWidth="1"/>
    <col min="1032" max="1032" width="18.5703125" style="216" customWidth="1"/>
    <col min="1033" max="1034" width="16.28515625" style="216" customWidth="1"/>
    <col min="1035" max="1035" width="15" style="216" customWidth="1"/>
    <col min="1036" max="1036" width="17.42578125" style="216" bestFit="1" customWidth="1"/>
    <col min="1037" max="1038" width="19.85546875" style="216" bestFit="1" customWidth="1"/>
    <col min="1039" max="1040" width="19.5703125" style="216" bestFit="1" customWidth="1"/>
    <col min="1041" max="1041" width="16.140625" style="216" customWidth="1"/>
    <col min="1042" max="1042" width="17" style="216" customWidth="1"/>
    <col min="1043" max="1043" width="17" style="216" bestFit="1" customWidth="1"/>
    <col min="1044" max="1044" width="19.85546875" style="216" bestFit="1" customWidth="1"/>
    <col min="1045" max="1045" width="17" style="216" bestFit="1" customWidth="1"/>
    <col min="1046" max="1282" width="11.42578125" style="216"/>
    <col min="1283" max="1283" width="9.85546875" style="216" bestFit="1" customWidth="1"/>
    <col min="1284" max="1284" width="38.140625" style="216" customWidth="1"/>
    <col min="1285" max="1287" width="18.5703125" style="216" bestFit="1" customWidth="1"/>
    <col min="1288" max="1288" width="18.5703125" style="216" customWidth="1"/>
    <col min="1289" max="1290" width="16.28515625" style="216" customWidth="1"/>
    <col min="1291" max="1291" width="15" style="216" customWidth="1"/>
    <col min="1292" max="1292" width="17.42578125" style="216" bestFit="1" customWidth="1"/>
    <col min="1293" max="1294" width="19.85546875" style="216" bestFit="1" customWidth="1"/>
    <col min="1295" max="1296" width="19.5703125" style="216" bestFit="1" customWidth="1"/>
    <col min="1297" max="1297" width="16.140625" style="216" customWidth="1"/>
    <col min="1298" max="1298" width="17" style="216" customWidth="1"/>
    <col min="1299" max="1299" width="17" style="216" bestFit="1" customWidth="1"/>
    <col min="1300" max="1300" width="19.85546875" style="216" bestFit="1" customWidth="1"/>
    <col min="1301" max="1301" width="17" style="216" bestFit="1" customWidth="1"/>
    <col min="1302" max="1538" width="11.42578125" style="216"/>
    <col min="1539" max="1539" width="9.85546875" style="216" bestFit="1" customWidth="1"/>
    <col min="1540" max="1540" width="38.140625" style="216" customWidth="1"/>
    <col min="1541" max="1543" width="18.5703125" style="216" bestFit="1" customWidth="1"/>
    <col min="1544" max="1544" width="18.5703125" style="216" customWidth="1"/>
    <col min="1545" max="1546" width="16.28515625" style="216" customWidth="1"/>
    <col min="1547" max="1547" width="15" style="216" customWidth="1"/>
    <col min="1548" max="1548" width="17.42578125" style="216" bestFit="1" customWidth="1"/>
    <col min="1549" max="1550" width="19.85546875" style="216" bestFit="1" customWidth="1"/>
    <col min="1551" max="1552" width="19.5703125" style="216" bestFit="1" customWidth="1"/>
    <col min="1553" max="1553" width="16.140625" style="216" customWidth="1"/>
    <col min="1554" max="1554" width="17" style="216" customWidth="1"/>
    <col min="1555" max="1555" width="17" style="216" bestFit="1" customWidth="1"/>
    <col min="1556" max="1556" width="19.85546875" style="216" bestFit="1" customWidth="1"/>
    <col min="1557" max="1557" width="17" style="216" bestFit="1" customWidth="1"/>
    <col min="1558" max="1794" width="11.42578125" style="216"/>
    <col min="1795" max="1795" width="9.85546875" style="216" bestFit="1" customWidth="1"/>
    <col min="1796" max="1796" width="38.140625" style="216" customWidth="1"/>
    <col min="1797" max="1799" width="18.5703125" style="216" bestFit="1" customWidth="1"/>
    <col min="1800" max="1800" width="18.5703125" style="216" customWidth="1"/>
    <col min="1801" max="1802" width="16.28515625" style="216" customWidth="1"/>
    <col min="1803" max="1803" width="15" style="216" customWidth="1"/>
    <col min="1804" max="1804" width="17.42578125" style="216" bestFit="1" customWidth="1"/>
    <col min="1805" max="1806" width="19.85546875" style="216" bestFit="1" customWidth="1"/>
    <col min="1807" max="1808" width="19.5703125" style="216" bestFit="1" customWidth="1"/>
    <col min="1809" max="1809" width="16.140625" style="216" customWidth="1"/>
    <col min="1810" max="1810" width="17" style="216" customWidth="1"/>
    <col min="1811" max="1811" width="17" style="216" bestFit="1" customWidth="1"/>
    <col min="1812" max="1812" width="19.85546875" style="216" bestFit="1" customWidth="1"/>
    <col min="1813" max="1813" width="17" style="216" bestFit="1" customWidth="1"/>
    <col min="1814" max="2050" width="11.42578125" style="216"/>
    <col min="2051" max="2051" width="9.85546875" style="216" bestFit="1" customWidth="1"/>
    <col min="2052" max="2052" width="38.140625" style="216" customWidth="1"/>
    <col min="2053" max="2055" width="18.5703125" style="216" bestFit="1" customWidth="1"/>
    <col min="2056" max="2056" width="18.5703125" style="216" customWidth="1"/>
    <col min="2057" max="2058" width="16.28515625" style="216" customWidth="1"/>
    <col min="2059" max="2059" width="15" style="216" customWidth="1"/>
    <col min="2060" max="2060" width="17.42578125" style="216" bestFit="1" customWidth="1"/>
    <col min="2061" max="2062" width="19.85546875" style="216" bestFit="1" customWidth="1"/>
    <col min="2063" max="2064" width="19.5703125" style="216" bestFit="1" customWidth="1"/>
    <col min="2065" max="2065" width="16.140625" style="216" customWidth="1"/>
    <col min="2066" max="2066" width="17" style="216" customWidth="1"/>
    <col min="2067" max="2067" width="17" style="216" bestFit="1" customWidth="1"/>
    <col min="2068" max="2068" width="19.85546875" style="216" bestFit="1" customWidth="1"/>
    <col min="2069" max="2069" width="17" style="216" bestFit="1" customWidth="1"/>
    <col min="2070" max="2306" width="11.42578125" style="216"/>
    <col min="2307" max="2307" width="9.85546875" style="216" bestFit="1" customWidth="1"/>
    <col min="2308" max="2308" width="38.140625" style="216" customWidth="1"/>
    <col min="2309" max="2311" width="18.5703125" style="216" bestFit="1" customWidth="1"/>
    <col min="2312" max="2312" width="18.5703125" style="216" customWidth="1"/>
    <col min="2313" max="2314" width="16.28515625" style="216" customWidth="1"/>
    <col min="2315" max="2315" width="15" style="216" customWidth="1"/>
    <col min="2316" max="2316" width="17.42578125" style="216" bestFit="1" customWidth="1"/>
    <col min="2317" max="2318" width="19.85546875" style="216" bestFit="1" customWidth="1"/>
    <col min="2319" max="2320" width="19.5703125" style="216" bestFit="1" customWidth="1"/>
    <col min="2321" max="2321" width="16.140625" style="216" customWidth="1"/>
    <col min="2322" max="2322" width="17" style="216" customWidth="1"/>
    <col min="2323" max="2323" width="17" style="216" bestFit="1" customWidth="1"/>
    <col min="2324" max="2324" width="19.85546875" style="216" bestFit="1" customWidth="1"/>
    <col min="2325" max="2325" width="17" style="216" bestFit="1" customWidth="1"/>
    <col min="2326" max="2562" width="11.42578125" style="216"/>
    <col min="2563" max="2563" width="9.85546875" style="216" bestFit="1" customWidth="1"/>
    <col min="2564" max="2564" width="38.140625" style="216" customWidth="1"/>
    <col min="2565" max="2567" width="18.5703125" style="216" bestFit="1" customWidth="1"/>
    <col min="2568" max="2568" width="18.5703125" style="216" customWidth="1"/>
    <col min="2569" max="2570" width="16.28515625" style="216" customWidth="1"/>
    <col min="2571" max="2571" width="15" style="216" customWidth="1"/>
    <col min="2572" max="2572" width="17.42578125" style="216" bestFit="1" customWidth="1"/>
    <col min="2573" max="2574" width="19.85546875" style="216" bestFit="1" customWidth="1"/>
    <col min="2575" max="2576" width="19.5703125" style="216" bestFit="1" customWidth="1"/>
    <col min="2577" max="2577" width="16.140625" style="216" customWidth="1"/>
    <col min="2578" max="2578" width="17" style="216" customWidth="1"/>
    <col min="2579" max="2579" width="17" style="216" bestFit="1" customWidth="1"/>
    <col min="2580" max="2580" width="19.85546875" style="216" bestFit="1" customWidth="1"/>
    <col min="2581" max="2581" width="17" style="216" bestFit="1" customWidth="1"/>
    <col min="2582" max="2818" width="11.42578125" style="216"/>
    <col min="2819" max="2819" width="9.85546875" style="216" bestFit="1" customWidth="1"/>
    <col min="2820" max="2820" width="38.140625" style="216" customWidth="1"/>
    <col min="2821" max="2823" width="18.5703125" style="216" bestFit="1" customWidth="1"/>
    <col min="2824" max="2824" width="18.5703125" style="216" customWidth="1"/>
    <col min="2825" max="2826" width="16.28515625" style="216" customWidth="1"/>
    <col min="2827" max="2827" width="15" style="216" customWidth="1"/>
    <col min="2828" max="2828" width="17.42578125" style="216" bestFit="1" customWidth="1"/>
    <col min="2829" max="2830" width="19.85546875" style="216" bestFit="1" customWidth="1"/>
    <col min="2831" max="2832" width="19.5703125" style="216" bestFit="1" customWidth="1"/>
    <col min="2833" max="2833" width="16.140625" style="216" customWidth="1"/>
    <col min="2834" max="2834" width="17" style="216" customWidth="1"/>
    <col min="2835" max="2835" width="17" style="216" bestFit="1" customWidth="1"/>
    <col min="2836" max="2836" width="19.85546875" style="216" bestFit="1" customWidth="1"/>
    <col min="2837" max="2837" width="17" style="216" bestFit="1" customWidth="1"/>
    <col min="2838" max="3074" width="11.42578125" style="216"/>
    <col min="3075" max="3075" width="9.85546875" style="216" bestFit="1" customWidth="1"/>
    <col min="3076" max="3076" width="38.140625" style="216" customWidth="1"/>
    <col min="3077" max="3079" width="18.5703125" style="216" bestFit="1" customWidth="1"/>
    <col min="3080" max="3080" width="18.5703125" style="216" customWidth="1"/>
    <col min="3081" max="3082" width="16.28515625" style="216" customWidth="1"/>
    <col min="3083" max="3083" width="15" style="216" customWidth="1"/>
    <col min="3084" max="3084" width="17.42578125" style="216" bestFit="1" customWidth="1"/>
    <col min="3085" max="3086" width="19.85546875" style="216" bestFit="1" customWidth="1"/>
    <col min="3087" max="3088" width="19.5703125" style="216" bestFit="1" customWidth="1"/>
    <col min="3089" max="3089" width="16.140625" style="216" customWidth="1"/>
    <col min="3090" max="3090" width="17" style="216" customWidth="1"/>
    <col min="3091" max="3091" width="17" style="216" bestFit="1" customWidth="1"/>
    <col min="3092" max="3092" width="19.85546875" style="216" bestFit="1" customWidth="1"/>
    <col min="3093" max="3093" width="17" style="216" bestFit="1" customWidth="1"/>
    <col min="3094" max="3330" width="11.42578125" style="216"/>
    <col min="3331" max="3331" width="9.85546875" style="216" bestFit="1" customWidth="1"/>
    <col min="3332" max="3332" width="38.140625" style="216" customWidth="1"/>
    <col min="3333" max="3335" width="18.5703125" style="216" bestFit="1" customWidth="1"/>
    <col min="3336" max="3336" width="18.5703125" style="216" customWidth="1"/>
    <col min="3337" max="3338" width="16.28515625" style="216" customWidth="1"/>
    <col min="3339" max="3339" width="15" style="216" customWidth="1"/>
    <col min="3340" max="3340" width="17.42578125" style="216" bestFit="1" customWidth="1"/>
    <col min="3341" max="3342" width="19.85546875" style="216" bestFit="1" customWidth="1"/>
    <col min="3343" max="3344" width="19.5703125" style="216" bestFit="1" customWidth="1"/>
    <col min="3345" max="3345" width="16.140625" style="216" customWidth="1"/>
    <col min="3346" max="3346" width="17" style="216" customWidth="1"/>
    <col min="3347" max="3347" width="17" style="216" bestFit="1" customWidth="1"/>
    <col min="3348" max="3348" width="19.85546875" style="216" bestFit="1" customWidth="1"/>
    <col min="3349" max="3349" width="17" style="216" bestFit="1" customWidth="1"/>
    <col min="3350" max="3586" width="11.42578125" style="216"/>
    <col min="3587" max="3587" width="9.85546875" style="216" bestFit="1" customWidth="1"/>
    <col min="3588" max="3588" width="38.140625" style="216" customWidth="1"/>
    <col min="3589" max="3591" width="18.5703125" style="216" bestFit="1" customWidth="1"/>
    <col min="3592" max="3592" width="18.5703125" style="216" customWidth="1"/>
    <col min="3593" max="3594" width="16.28515625" style="216" customWidth="1"/>
    <col min="3595" max="3595" width="15" style="216" customWidth="1"/>
    <col min="3596" max="3596" width="17.42578125" style="216" bestFit="1" customWidth="1"/>
    <col min="3597" max="3598" width="19.85546875" style="216" bestFit="1" customWidth="1"/>
    <col min="3599" max="3600" width="19.5703125" style="216" bestFit="1" customWidth="1"/>
    <col min="3601" max="3601" width="16.140625" style="216" customWidth="1"/>
    <col min="3602" max="3602" width="17" style="216" customWidth="1"/>
    <col min="3603" max="3603" width="17" style="216" bestFit="1" customWidth="1"/>
    <col min="3604" max="3604" width="19.85546875" style="216" bestFit="1" customWidth="1"/>
    <col min="3605" max="3605" width="17" style="216" bestFit="1" customWidth="1"/>
    <col min="3606" max="3842" width="11.42578125" style="216"/>
    <col min="3843" max="3843" width="9.85546875" style="216" bestFit="1" customWidth="1"/>
    <col min="3844" max="3844" width="38.140625" style="216" customWidth="1"/>
    <col min="3845" max="3847" width="18.5703125" style="216" bestFit="1" customWidth="1"/>
    <col min="3848" max="3848" width="18.5703125" style="216" customWidth="1"/>
    <col min="3849" max="3850" width="16.28515625" style="216" customWidth="1"/>
    <col min="3851" max="3851" width="15" style="216" customWidth="1"/>
    <col min="3852" max="3852" width="17.42578125" style="216" bestFit="1" customWidth="1"/>
    <col min="3853" max="3854" width="19.85546875" style="216" bestFit="1" customWidth="1"/>
    <col min="3855" max="3856" width="19.5703125" style="216" bestFit="1" customWidth="1"/>
    <col min="3857" max="3857" width="16.140625" style="216" customWidth="1"/>
    <col min="3858" max="3858" width="17" style="216" customWidth="1"/>
    <col min="3859" max="3859" width="17" style="216" bestFit="1" customWidth="1"/>
    <col min="3860" max="3860" width="19.85546875" style="216" bestFit="1" customWidth="1"/>
    <col min="3861" max="3861" width="17" style="216" bestFit="1" customWidth="1"/>
    <col min="3862" max="4098" width="11.42578125" style="216"/>
    <col min="4099" max="4099" width="9.85546875" style="216" bestFit="1" customWidth="1"/>
    <col min="4100" max="4100" width="38.140625" style="216" customWidth="1"/>
    <col min="4101" max="4103" width="18.5703125" style="216" bestFit="1" customWidth="1"/>
    <col min="4104" max="4104" width="18.5703125" style="216" customWidth="1"/>
    <col min="4105" max="4106" width="16.28515625" style="216" customWidth="1"/>
    <col min="4107" max="4107" width="15" style="216" customWidth="1"/>
    <col min="4108" max="4108" width="17.42578125" style="216" bestFit="1" customWidth="1"/>
    <col min="4109" max="4110" width="19.85546875" style="216" bestFit="1" customWidth="1"/>
    <col min="4111" max="4112" width="19.5703125" style="216" bestFit="1" customWidth="1"/>
    <col min="4113" max="4113" width="16.140625" style="216" customWidth="1"/>
    <col min="4114" max="4114" width="17" style="216" customWidth="1"/>
    <col min="4115" max="4115" width="17" style="216" bestFit="1" customWidth="1"/>
    <col min="4116" max="4116" width="19.85546875" style="216" bestFit="1" customWidth="1"/>
    <col min="4117" max="4117" width="17" style="216" bestFit="1" customWidth="1"/>
    <col min="4118" max="4354" width="11.42578125" style="216"/>
    <col min="4355" max="4355" width="9.85546875" style="216" bestFit="1" customWidth="1"/>
    <col min="4356" max="4356" width="38.140625" style="216" customWidth="1"/>
    <col min="4357" max="4359" width="18.5703125" style="216" bestFit="1" customWidth="1"/>
    <col min="4360" max="4360" width="18.5703125" style="216" customWidth="1"/>
    <col min="4361" max="4362" width="16.28515625" style="216" customWidth="1"/>
    <col min="4363" max="4363" width="15" style="216" customWidth="1"/>
    <col min="4364" max="4364" width="17.42578125" style="216" bestFit="1" customWidth="1"/>
    <col min="4365" max="4366" width="19.85546875" style="216" bestFit="1" customWidth="1"/>
    <col min="4367" max="4368" width="19.5703125" style="216" bestFit="1" customWidth="1"/>
    <col min="4369" max="4369" width="16.140625" style="216" customWidth="1"/>
    <col min="4370" max="4370" width="17" style="216" customWidth="1"/>
    <col min="4371" max="4371" width="17" style="216" bestFit="1" customWidth="1"/>
    <col min="4372" max="4372" width="19.85546875" style="216" bestFit="1" customWidth="1"/>
    <col min="4373" max="4373" width="17" style="216" bestFit="1" customWidth="1"/>
    <col min="4374" max="4610" width="11.42578125" style="216"/>
    <col min="4611" max="4611" width="9.85546875" style="216" bestFit="1" customWidth="1"/>
    <col min="4612" max="4612" width="38.140625" style="216" customWidth="1"/>
    <col min="4613" max="4615" width="18.5703125" style="216" bestFit="1" customWidth="1"/>
    <col min="4616" max="4616" width="18.5703125" style="216" customWidth="1"/>
    <col min="4617" max="4618" width="16.28515625" style="216" customWidth="1"/>
    <col min="4619" max="4619" width="15" style="216" customWidth="1"/>
    <col min="4620" max="4620" width="17.42578125" style="216" bestFit="1" customWidth="1"/>
    <col min="4621" max="4622" width="19.85546875" style="216" bestFit="1" customWidth="1"/>
    <col min="4623" max="4624" width="19.5703125" style="216" bestFit="1" customWidth="1"/>
    <col min="4625" max="4625" width="16.140625" style="216" customWidth="1"/>
    <col min="4626" max="4626" width="17" style="216" customWidth="1"/>
    <col min="4627" max="4627" width="17" style="216" bestFit="1" customWidth="1"/>
    <col min="4628" max="4628" width="19.85546875" style="216" bestFit="1" customWidth="1"/>
    <col min="4629" max="4629" width="17" style="216" bestFit="1" customWidth="1"/>
    <col min="4630" max="4866" width="11.42578125" style="216"/>
    <col min="4867" max="4867" width="9.85546875" style="216" bestFit="1" customWidth="1"/>
    <col min="4868" max="4868" width="38.140625" style="216" customWidth="1"/>
    <col min="4869" max="4871" width="18.5703125" style="216" bestFit="1" customWidth="1"/>
    <col min="4872" max="4872" width="18.5703125" style="216" customWidth="1"/>
    <col min="4873" max="4874" width="16.28515625" style="216" customWidth="1"/>
    <col min="4875" max="4875" width="15" style="216" customWidth="1"/>
    <col min="4876" max="4876" width="17.42578125" style="216" bestFit="1" customWidth="1"/>
    <col min="4877" max="4878" width="19.85546875" style="216" bestFit="1" customWidth="1"/>
    <col min="4879" max="4880" width="19.5703125" style="216" bestFit="1" customWidth="1"/>
    <col min="4881" max="4881" width="16.140625" style="216" customWidth="1"/>
    <col min="4882" max="4882" width="17" style="216" customWidth="1"/>
    <col min="4883" max="4883" width="17" style="216" bestFit="1" customWidth="1"/>
    <col min="4884" max="4884" width="19.85546875" style="216" bestFit="1" customWidth="1"/>
    <col min="4885" max="4885" width="17" style="216" bestFit="1" customWidth="1"/>
    <col min="4886" max="5122" width="11.42578125" style="216"/>
    <col min="5123" max="5123" width="9.85546875" style="216" bestFit="1" customWidth="1"/>
    <col min="5124" max="5124" width="38.140625" style="216" customWidth="1"/>
    <col min="5125" max="5127" width="18.5703125" style="216" bestFit="1" customWidth="1"/>
    <col min="5128" max="5128" width="18.5703125" style="216" customWidth="1"/>
    <col min="5129" max="5130" width="16.28515625" style="216" customWidth="1"/>
    <col min="5131" max="5131" width="15" style="216" customWidth="1"/>
    <col min="5132" max="5132" width="17.42578125" style="216" bestFit="1" customWidth="1"/>
    <col min="5133" max="5134" width="19.85546875" style="216" bestFit="1" customWidth="1"/>
    <col min="5135" max="5136" width="19.5703125" style="216" bestFit="1" customWidth="1"/>
    <col min="5137" max="5137" width="16.140625" style="216" customWidth="1"/>
    <col min="5138" max="5138" width="17" style="216" customWidth="1"/>
    <col min="5139" max="5139" width="17" style="216" bestFit="1" customWidth="1"/>
    <col min="5140" max="5140" width="19.85546875" style="216" bestFit="1" customWidth="1"/>
    <col min="5141" max="5141" width="17" style="216" bestFit="1" customWidth="1"/>
    <col min="5142" max="5378" width="11.42578125" style="216"/>
    <col min="5379" max="5379" width="9.85546875" style="216" bestFit="1" customWidth="1"/>
    <col min="5380" max="5380" width="38.140625" style="216" customWidth="1"/>
    <col min="5381" max="5383" width="18.5703125" style="216" bestFit="1" customWidth="1"/>
    <col min="5384" max="5384" width="18.5703125" style="216" customWidth="1"/>
    <col min="5385" max="5386" width="16.28515625" style="216" customWidth="1"/>
    <col min="5387" max="5387" width="15" style="216" customWidth="1"/>
    <col min="5388" max="5388" width="17.42578125" style="216" bestFit="1" customWidth="1"/>
    <col min="5389" max="5390" width="19.85546875" style="216" bestFit="1" customWidth="1"/>
    <col min="5391" max="5392" width="19.5703125" style="216" bestFit="1" customWidth="1"/>
    <col min="5393" max="5393" width="16.140625" style="216" customWidth="1"/>
    <col min="5394" max="5394" width="17" style="216" customWidth="1"/>
    <col min="5395" max="5395" width="17" style="216" bestFit="1" customWidth="1"/>
    <col min="5396" max="5396" width="19.85546875" style="216" bestFit="1" customWidth="1"/>
    <col min="5397" max="5397" width="17" style="216" bestFit="1" customWidth="1"/>
    <col min="5398" max="5634" width="11.42578125" style="216"/>
    <col min="5635" max="5635" width="9.85546875" style="216" bestFit="1" customWidth="1"/>
    <col min="5636" max="5636" width="38.140625" style="216" customWidth="1"/>
    <col min="5637" max="5639" width="18.5703125" style="216" bestFit="1" customWidth="1"/>
    <col min="5640" max="5640" width="18.5703125" style="216" customWidth="1"/>
    <col min="5641" max="5642" width="16.28515625" style="216" customWidth="1"/>
    <col min="5643" max="5643" width="15" style="216" customWidth="1"/>
    <col min="5644" max="5644" width="17.42578125" style="216" bestFit="1" customWidth="1"/>
    <col min="5645" max="5646" width="19.85546875" style="216" bestFit="1" customWidth="1"/>
    <col min="5647" max="5648" width="19.5703125" style="216" bestFit="1" customWidth="1"/>
    <col min="5649" max="5649" width="16.140625" style="216" customWidth="1"/>
    <col min="5650" max="5650" width="17" style="216" customWidth="1"/>
    <col min="5651" max="5651" width="17" style="216" bestFit="1" customWidth="1"/>
    <col min="5652" max="5652" width="19.85546875" style="216" bestFit="1" customWidth="1"/>
    <col min="5653" max="5653" width="17" style="216" bestFit="1" customWidth="1"/>
    <col min="5654" max="5890" width="11.42578125" style="216"/>
    <col min="5891" max="5891" width="9.85546875" style="216" bestFit="1" customWidth="1"/>
    <col min="5892" max="5892" width="38.140625" style="216" customWidth="1"/>
    <col min="5893" max="5895" width="18.5703125" style="216" bestFit="1" customWidth="1"/>
    <col min="5896" max="5896" width="18.5703125" style="216" customWidth="1"/>
    <col min="5897" max="5898" width="16.28515625" style="216" customWidth="1"/>
    <col min="5899" max="5899" width="15" style="216" customWidth="1"/>
    <col min="5900" max="5900" width="17.42578125" style="216" bestFit="1" customWidth="1"/>
    <col min="5901" max="5902" width="19.85546875" style="216" bestFit="1" customWidth="1"/>
    <col min="5903" max="5904" width="19.5703125" style="216" bestFit="1" customWidth="1"/>
    <col min="5905" max="5905" width="16.140625" style="216" customWidth="1"/>
    <col min="5906" max="5906" width="17" style="216" customWidth="1"/>
    <col min="5907" max="5907" width="17" style="216" bestFit="1" customWidth="1"/>
    <col min="5908" max="5908" width="19.85546875" style="216" bestFit="1" customWidth="1"/>
    <col min="5909" max="5909" width="17" style="216" bestFit="1" customWidth="1"/>
    <col min="5910" max="6146" width="11.42578125" style="216"/>
    <col min="6147" max="6147" width="9.85546875" style="216" bestFit="1" customWidth="1"/>
    <col min="6148" max="6148" width="38.140625" style="216" customWidth="1"/>
    <col min="6149" max="6151" width="18.5703125" style="216" bestFit="1" customWidth="1"/>
    <col min="6152" max="6152" width="18.5703125" style="216" customWidth="1"/>
    <col min="6153" max="6154" width="16.28515625" style="216" customWidth="1"/>
    <col min="6155" max="6155" width="15" style="216" customWidth="1"/>
    <col min="6156" max="6156" width="17.42578125" style="216" bestFit="1" customWidth="1"/>
    <col min="6157" max="6158" width="19.85546875" style="216" bestFit="1" customWidth="1"/>
    <col min="6159" max="6160" width="19.5703125" style="216" bestFit="1" customWidth="1"/>
    <col min="6161" max="6161" width="16.140625" style="216" customWidth="1"/>
    <col min="6162" max="6162" width="17" style="216" customWidth="1"/>
    <col min="6163" max="6163" width="17" style="216" bestFit="1" customWidth="1"/>
    <col min="6164" max="6164" width="19.85546875" style="216" bestFit="1" customWidth="1"/>
    <col min="6165" max="6165" width="17" style="216" bestFit="1" customWidth="1"/>
    <col min="6166" max="6402" width="11.42578125" style="216"/>
    <col min="6403" max="6403" width="9.85546875" style="216" bestFit="1" customWidth="1"/>
    <col min="6404" max="6404" width="38.140625" style="216" customWidth="1"/>
    <col min="6405" max="6407" width="18.5703125" style="216" bestFit="1" customWidth="1"/>
    <col min="6408" max="6408" width="18.5703125" style="216" customWidth="1"/>
    <col min="6409" max="6410" width="16.28515625" style="216" customWidth="1"/>
    <col min="6411" max="6411" width="15" style="216" customWidth="1"/>
    <col min="6412" max="6412" width="17.42578125" style="216" bestFit="1" customWidth="1"/>
    <col min="6413" max="6414" width="19.85546875" style="216" bestFit="1" customWidth="1"/>
    <col min="6415" max="6416" width="19.5703125" style="216" bestFit="1" customWidth="1"/>
    <col min="6417" max="6417" width="16.140625" style="216" customWidth="1"/>
    <col min="6418" max="6418" width="17" style="216" customWidth="1"/>
    <col min="6419" max="6419" width="17" style="216" bestFit="1" customWidth="1"/>
    <col min="6420" max="6420" width="19.85546875" style="216" bestFit="1" customWidth="1"/>
    <col min="6421" max="6421" width="17" style="216" bestFit="1" customWidth="1"/>
    <col min="6422" max="6658" width="11.42578125" style="216"/>
    <col min="6659" max="6659" width="9.85546875" style="216" bestFit="1" customWidth="1"/>
    <col min="6660" max="6660" width="38.140625" style="216" customWidth="1"/>
    <col min="6661" max="6663" width="18.5703125" style="216" bestFit="1" customWidth="1"/>
    <col min="6664" max="6664" width="18.5703125" style="216" customWidth="1"/>
    <col min="6665" max="6666" width="16.28515625" style="216" customWidth="1"/>
    <col min="6667" max="6667" width="15" style="216" customWidth="1"/>
    <col min="6668" max="6668" width="17.42578125" style="216" bestFit="1" customWidth="1"/>
    <col min="6669" max="6670" width="19.85546875" style="216" bestFit="1" customWidth="1"/>
    <col min="6671" max="6672" width="19.5703125" style="216" bestFit="1" customWidth="1"/>
    <col min="6673" max="6673" width="16.140625" style="216" customWidth="1"/>
    <col min="6674" max="6674" width="17" style="216" customWidth="1"/>
    <col min="6675" max="6675" width="17" style="216" bestFit="1" customWidth="1"/>
    <col min="6676" max="6676" width="19.85546875" style="216" bestFit="1" customWidth="1"/>
    <col min="6677" max="6677" width="17" style="216" bestFit="1" customWidth="1"/>
    <col min="6678" max="6914" width="11.42578125" style="216"/>
    <col min="6915" max="6915" width="9.85546875" style="216" bestFit="1" customWidth="1"/>
    <col min="6916" max="6916" width="38.140625" style="216" customWidth="1"/>
    <col min="6917" max="6919" width="18.5703125" style="216" bestFit="1" customWidth="1"/>
    <col min="6920" max="6920" width="18.5703125" style="216" customWidth="1"/>
    <col min="6921" max="6922" width="16.28515625" style="216" customWidth="1"/>
    <col min="6923" max="6923" width="15" style="216" customWidth="1"/>
    <col min="6924" max="6924" width="17.42578125" style="216" bestFit="1" customWidth="1"/>
    <col min="6925" max="6926" width="19.85546875" style="216" bestFit="1" customWidth="1"/>
    <col min="6927" max="6928" width="19.5703125" style="216" bestFit="1" customWidth="1"/>
    <col min="6929" max="6929" width="16.140625" style="216" customWidth="1"/>
    <col min="6930" max="6930" width="17" style="216" customWidth="1"/>
    <col min="6931" max="6931" width="17" style="216" bestFit="1" customWidth="1"/>
    <col min="6932" max="6932" width="19.85546875" style="216" bestFit="1" customWidth="1"/>
    <col min="6933" max="6933" width="17" style="216" bestFit="1" customWidth="1"/>
    <col min="6934" max="7170" width="11.42578125" style="216"/>
    <col min="7171" max="7171" width="9.85546875" style="216" bestFit="1" customWidth="1"/>
    <col min="7172" max="7172" width="38.140625" style="216" customWidth="1"/>
    <col min="7173" max="7175" width="18.5703125" style="216" bestFit="1" customWidth="1"/>
    <col min="7176" max="7176" width="18.5703125" style="216" customWidth="1"/>
    <col min="7177" max="7178" width="16.28515625" style="216" customWidth="1"/>
    <col min="7179" max="7179" width="15" style="216" customWidth="1"/>
    <col min="7180" max="7180" width="17.42578125" style="216" bestFit="1" customWidth="1"/>
    <col min="7181" max="7182" width="19.85546875" style="216" bestFit="1" customWidth="1"/>
    <col min="7183" max="7184" width="19.5703125" style="216" bestFit="1" customWidth="1"/>
    <col min="7185" max="7185" width="16.140625" style="216" customWidth="1"/>
    <col min="7186" max="7186" width="17" style="216" customWidth="1"/>
    <col min="7187" max="7187" width="17" style="216" bestFit="1" customWidth="1"/>
    <col min="7188" max="7188" width="19.85546875" style="216" bestFit="1" customWidth="1"/>
    <col min="7189" max="7189" width="17" style="216" bestFit="1" customWidth="1"/>
    <col min="7190" max="7426" width="11.42578125" style="216"/>
    <col min="7427" max="7427" width="9.85546875" style="216" bestFit="1" customWidth="1"/>
    <col min="7428" max="7428" width="38.140625" style="216" customWidth="1"/>
    <col min="7429" max="7431" width="18.5703125" style="216" bestFit="1" customWidth="1"/>
    <col min="7432" max="7432" width="18.5703125" style="216" customWidth="1"/>
    <col min="7433" max="7434" width="16.28515625" style="216" customWidth="1"/>
    <col min="7435" max="7435" width="15" style="216" customWidth="1"/>
    <col min="7436" max="7436" width="17.42578125" style="216" bestFit="1" customWidth="1"/>
    <col min="7437" max="7438" width="19.85546875" style="216" bestFit="1" customWidth="1"/>
    <col min="7439" max="7440" width="19.5703125" style="216" bestFit="1" customWidth="1"/>
    <col min="7441" max="7441" width="16.140625" style="216" customWidth="1"/>
    <col min="7442" max="7442" width="17" style="216" customWidth="1"/>
    <col min="7443" max="7443" width="17" style="216" bestFit="1" customWidth="1"/>
    <col min="7444" max="7444" width="19.85546875" style="216" bestFit="1" customWidth="1"/>
    <col min="7445" max="7445" width="17" style="216" bestFit="1" customWidth="1"/>
    <col min="7446" max="7682" width="11.42578125" style="216"/>
    <col min="7683" max="7683" width="9.85546875" style="216" bestFit="1" customWidth="1"/>
    <col min="7684" max="7684" width="38.140625" style="216" customWidth="1"/>
    <col min="7685" max="7687" width="18.5703125" style="216" bestFit="1" customWidth="1"/>
    <col min="7688" max="7688" width="18.5703125" style="216" customWidth="1"/>
    <col min="7689" max="7690" width="16.28515625" style="216" customWidth="1"/>
    <col min="7691" max="7691" width="15" style="216" customWidth="1"/>
    <col min="7692" max="7692" width="17.42578125" style="216" bestFit="1" customWidth="1"/>
    <col min="7693" max="7694" width="19.85546875" style="216" bestFit="1" customWidth="1"/>
    <col min="7695" max="7696" width="19.5703125" style="216" bestFit="1" customWidth="1"/>
    <col min="7697" max="7697" width="16.140625" style="216" customWidth="1"/>
    <col min="7698" max="7698" width="17" style="216" customWidth="1"/>
    <col min="7699" max="7699" width="17" style="216" bestFit="1" customWidth="1"/>
    <col min="7700" max="7700" width="19.85546875" style="216" bestFit="1" customWidth="1"/>
    <col min="7701" max="7701" width="17" style="216" bestFit="1" customWidth="1"/>
    <col min="7702" max="7938" width="11.42578125" style="216"/>
    <col min="7939" max="7939" width="9.85546875" style="216" bestFit="1" customWidth="1"/>
    <col min="7940" max="7940" width="38.140625" style="216" customWidth="1"/>
    <col min="7941" max="7943" width="18.5703125" style="216" bestFit="1" customWidth="1"/>
    <col min="7944" max="7944" width="18.5703125" style="216" customWidth="1"/>
    <col min="7945" max="7946" width="16.28515625" style="216" customWidth="1"/>
    <col min="7947" max="7947" width="15" style="216" customWidth="1"/>
    <col min="7948" max="7948" width="17.42578125" style="216" bestFit="1" customWidth="1"/>
    <col min="7949" max="7950" width="19.85546875" style="216" bestFit="1" customWidth="1"/>
    <col min="7951" max="7952" width="19.5703125" style="216" bestFit="1" customWidth="1"/>
    <col min="7953" max="7953" width="16.140625" style="216" customWidth="1"/>
    <col min="7954" max="7954" width="17" style="216" customWidth="1"/>
    <col min="7955" max="7955" width="17" style="216" bestFit="1" customWidth="1"/>
    <col min="7956" max="7956" width="19.85546875" style="216" bestFit="1" customWidth="1"/>
    <col min="7957" max="7957" width="17" style="216" bestFit="1" customWidth="1"/>
    <col min="7958" max="8194" width="11.42578125" style="216"/>
    <col min="8195" max="8195" width="9.85546875" style="216" bestFit="1" customWidth="1"/>
    <col min="8196" max="8196" width="38.140625" style="216" customWidth="1"/>
    <col min="8197" max="8199" width="18.5703125" style="216" bestFit="1" customWidth="1"/>
    <col min="8200" max="8200" width="18.5703125" style="216" customWidth="1"/>
    <col min="8201" max="8202" width="16.28515625" style="216" customWidth="1"/>
    <col min="8203" max="8203" width="15" style="216" customWidth="1"/>
    <col min="8204" max="8204" width="17.42578125" style="216" bestFit="1" customWidth="1"/>
    <col min="8205" max="8206" width="19.85546875" style="216" bestFit="1" customWidth="1"/>
    <col min="8207" max="8208" width="19.5703125" style="216" bestFit="1" customWidth="1"/>
    <col min="8209" max="8209" width="16.140625" style="216" customWidth="1"/>
    <col min="8210" max="8210" width="17" style="216" customWidth="1"/>
    <col min="8211" max="8211" width="17" style="216" bestFit="1" customWidth="1"/>
    <col min="8212" max="8212" width="19.85546875" style="216" bestFit="1" customWidth="1"/>
    <col min="8213" max="8213" width="17" style="216" bestFit="1" customWidth="1"/>
    <col min="8214" max="8450" width="11.42578125" style="216"/>
    <col min="8451" max="8451" width="9.85546875" style="216" bestFit="1" customWidth="1"/>
    <col min="8452" max="8452" width="38.140625" style="216" customWidth="1"/>
    <col min="8453" max="8455" width="18.5703125" style="216" bestFit="1" customWidth="1"/>
    <col min="8456" max="8456" width="18.5703125" style="216" customWidth="1"/>
    <col min="8457" max="8458" width="16.28515625" style="216" customWidth="1"/>
    <col min="8459" max="8459" width="15" style="216" customWidth="1"/>
    <col min="8460" max="8460" width="17.42578125" style="216" bestFit="1" customWidth="1"/>
    <col min="8461" max="8462" width="19.85546875" style="216" bestFit="1" customWidth="1"/>
    <col min="8463" max="8464" width="19.5703125" style="216" bestFit="1" customWidth="1"/>
    <col min="8465" max="8465" width="16.140625" style="216" customWidth="1"/>
    <col min="8466" max="8466" width="17" style="216" customWidth="1"/>
    <col min="8467" max="8467" width="17" style="216" bestFit="1" customWidth="1"/>
    <col min="8468" max="8468" width="19.85546875" style="216" bestFit="1" customWidth="1"/>
    <col min="8469" max="8469" width="17" style="216" bestFit="1" customWidth="1"/>
    <col min="8470" max="8706" width="11.42578125" style="216"/>
    <col min="8707" max="8707" width="9.85546875" style="216" bestFit="1" customWidth="1"/>
    <col min="8708" max="8708" width="38.140625" style="216" customWidth="1"/>
    <col min="8709" max="8711" width="18.5703125" style="216" bestFit="1" customWidth="1"/>
    <col min="8712" max="8712" width="18.5703125" style="216" customWidth="1"/>
    <col min="8713" max="8714" width="16.28515625" style="216" customWidth="1"/>
    <col min="8715" max="8715" width="15" style="216" customWidth="1"/>
    <col min="8716" max="8716" width="17.42578125" style="216" bestFit="1" customWidth="1"/>
    <col min="8717" max="8718" width="19.85546875" style="216" bestFit="1" customWidth="1"/>
    <col min="8719" max="8720" width="19.5703125" style="216" bestFit="1" customWidth="1"/>
    <col min="8721" max="8721" width="16.140625" style="216" customWidth="1"/>
    <col min="8722" max="8722" width="17" style="216" customWidth="1"/>
    <col min="8723" max="8723" width="17" style="216" bestFit="1" customWidth="1"/>
    <col min="8724" max="8724" width="19.85546875" style="216" bestFit="1" customWidth="1"/>
    <col min="8725" max="8725" width="17" style="216" bestFit="1" customWidth="1"/>
    <col min="8726" max="8962" width="11.42578125" style="216"/>
    <col min="8963" max="8963" width="9.85546875" style="216" bestFit="1" customWidth="1"/>
    <col min="8964" max="8964" width="38.140625" style="216" customWidth="1"/>
    <col min="8965" max="8967" width="18.5703125" style="216" bestFit="1" customWidth="1"/>
    <col min="8968" max="8968" width="18.5703125" style="216" customWidth="1"/>
    <col min="8969" max="8970" width="16.28515625" style="216" customWidth="1"/>
    <col min="8971" max="8971" width="15" style="216" customWidth="1"/>
    <col min="8972" max="8972" width="17.42578125" style="216" bestFit="1" customWidth="1"/>
    <col min="8973" max="8974" width="19.85546875" style="216" bestFit="1" customWidth="1"/>
    <col min="8975" max="8976" width="19.5703125" style="216" bestFit="1" customWidth="1"/>
    <col min="8977" max="8977" width="16.140625" style="216" customWidth="1"/>
    <col min="8978" max="8978" width="17" style="216" customWidth="1"/>
    <col min="8979" max="8979" width="17" style="216" bestFit="1" customWidth="1"/>
    <col min="8980" max="8980" width="19.85546875" style="216" bestFit="1" customWidth="1"/>
    <col min="8981" max="8981" width="17" style="216" bestFit="1" customWidth="1"/>
    <col min="8982" max="9218" width="11.42578125" style="216"/>
    <col min="9219" max="9219" width="9.85546875" style="216" bestFit="1" customWidth="1"/>
    <col min="9220" max="9220" width="38.140625" style="216" customWidth="1"/>
    <col min="9221" max="9223" width="18.5703125" style="216" bestFit="1" customWidth="1"/>
    <col min="9224" max="9224" width="18.5703125" style="216" customWidth="1"/>
    <col min="9225" max="9226" width="16.28515625" style="216" customWidth="1"/>
    <col min="9227" max="9227" width="15" style="216" customWidth="1"/>
    <col min="9228" max="9228" width="17.42578125" style="216" bestFit="1" customWidth="1"/>
    <col min="9229" max="9230" width="19.85546875" style="216" bestFit="1" customWidth="1"/>
    <col min="9231" max="9232" width="19.5703125" style="216" bestFit="1" customWidth="1"/>
    <col min="9233" max="9233" width="16.140625" style="216" customWidth="1"/>
    <col min="9234" max="9234" width="17" style="216" customWidth="1"/>
    <col min="9235" max="9235" width="17" style="216" bestFit="1" customWidth="1"/>
    <col min="9236" max="9236" width="19.85546875" style="216" bestFit="1" customWidth="1"/>
    <col min="9237" max="9237" width="17" style="216" bestFit="1" customWidth="1"/>
    <col min="9238" max="9474" width="11.42578125" style="216"/>
    <col min="9475" max="9475" width="9.85546875" style="216" bestFit="1" customWidth="1"/>
    <col min="9476" max="9476" width="38.140625" style="216" customWidth="1"/>
    <col min="9477" max="9479" width="18.5703125" style="216" bestFit="1" customWidth="1"/>
    <col min="9480" max="9480" width="18.5703125" style="216" customWidth="1"/>
    <col min="9481" max="9482" width="16.28515625" style="216" customWidth="1"/>
    <col min="9483" max="9483" width="15" style="216" customWidth="1"/>
    <col min="9484" max="9484" width="17.42578125" style="216" bestFit="1" customWidth="1"/>
    <col min="9485" max="9486" width="19.85546875" style="216" bestFit="1" customWidth="1"/>
    <col min="9487" max="9488" width="19.5703125" style="216" bestFit="1" customWidth="1"/>
    <col min="9489" max="9489" width="16.140625" style="216" customWidth="1"/>
    <col min="9490" max="9490" width="17" style="216" customWidth="1"/>
    <col min="9491" max="9491" width="17" style="216" bestFit="1" customWidth="1"/>
    <col min="9492" max="9492" width="19.85546875" style="216" bestFit="1" customWidth="1"/>
    <col min="9493" max="9493" width="17" style="216" bestFit="1" customWidth="1"/>
    <col min="9494" max="9730" width="11.42578125" style="216"/>
    <col min="9731" max="9731" width="9.85546875" style="216" bestFit="1" customWidth="1"/>
    <col min="9732" max="9732" width="38.140625" style="216" customWidth="1"/>
    <col min="9733" max="9735" width="18.5703125" style="216" bestFit="1" customWidth="1"/>
    <col min="9736" max="9736" width="18.5703125" style="216" customWidth="1"/>
    <col min="9737" max="9738" width="16.28515625" style="216" customWidth="1"/>
    <col min="9739" max="9739" width="15" style="216" customWidth="1"/>
    <col min="9740" max="9740" width="17.42578125" style="216" bestFit="1" customWidth="1"/>
    <col min="9741" max="9742" width="19.85546875" style="216" bestFit="1" customWidth="1"/>
    <col min="9743" max="9744" width="19.5703125" style="216" bestFit="1" customWidth="1"/>
    <col min="9745" max="9745" width="16.140625" style="216" customWidth="1"/>
    <col min="9746" max="9746" width="17" style="216" customWidth="1"/>
    <col min="9747" max="9747" width="17" style="216" bestFit="1" customWidth="1"/>
    <col min="9748" max="9748" width="19.85546875" style="216" bestFit="1" customWidth="1"/>
    <col min="9749" max="9749" width="17" style="216" bestFit="1" customWidth="1"/>
    <col min="9750" max="9986" width="11.42578125" style="216"/>
    <col min="9987" max="9987" width="9.85546875" style="216" bestFit="1" customWidth="1"/>
    <col min="9988" max="9988" width="38.140625" style="216" customWidth="1"/>
    <col min="9989" max="9991" width="18.5703125" style="216" bestFit="1" customWidth="1"/>
    <col min="9992" max="9992" width="18.5703125" style="216" customWidth="1"/>
    <col min="9993" max="9994" width="16.28515625" style="216" customWidth="1"/>
    <col min="9995" max="9995" width="15" style="216" customWidth="1"/>
    <col min="9996" max="9996" width="17.42578125" style="216" bestFit="1" customWidth="1"/>
    <col min="9997" max="9998" width="19.85546875" style="216" bestFit="1" customWidth="1"/>
    <col min="9999" max="10000" width="19.5703125" style="216" bestFit="1" customWidth="1"/>
    <col min="10001" max="10001" width="16.140625" style="216" customWidth="1"/>
    <col min="10002" max="10002" width="17" style="216" customWidth="1"/>
    <col min="10003" max="10003" width="17" style="216" bestFit="1" customWidth="1"/>
    <col min="10004" max="10004" width="19.85546875" style="216" bestFit="1" customWidth="1"/>
    <col min="10005" max="10005" width="17" style="216" bestFit="1" customWidth="1"/>
    <col min="10006" max="10242" width="11.42578125" style="216"/>
    <col min="10243" max="10243" width="9.85546875" style="216" bestFit="1" customWidth="1"/>
    <col min="10244" max="10244" width="38.140625" style="216" customWidth="1"/>
    <col min="10245" max="10247" width="18.5703125" style="216" bestFit="1" customWidth="1"/>
    <col min="10248" max="10248" width="18.5703125" style="216" customWidth="1"/>
    <col min="10249" max="10250" width="16.28515625" style="216" customWidth="1"/>
    <col min="10251" max="10251" width="15" style="216" customWidth="1"/>
    <col min="10252" max="10252" width="17.42578125" style="216" bestFit="1" customWidth="1"/>
    <col min="10253" max="10254" width="19.85546875" style="216" bestFit="1" customWidth="1"/>
    <col min="10255" max="10256" width="19.5703125" style="216" bestFit="1" customWidth="1"/>
    <col min="10257" max="10257" width="16.140625" style="216" customWidth="1"/>
    <col min="10258" max="10258" width="17" style="216" customWidth="1"/>
    <col min="10259" max="10259" width="17" style="216" bestFit="1" customWidth="1"/>
    <col min="10260" max="10260" width="19.85546875" style="216" bestFit="1" customWidth="1"/>
    <col min="10261" max="10261" width="17" style="216" bestFit="1" customWidth="1"/>
    <col min="10262" max="10498" width="11.42578125" style="216"/>
    <col min="10499" max="10499" width="9.85546875" style="216" bestFit="1" customWidth="1"/>
    <col min="10500" max="10500" width="38.140625" style="216" customWidth="1"/>
    <col min="10501" max="10503" width="18.5703125" style="216" bestFit="1" customWidth="1"/>
    <col min="10504" max="10504" width="18.5703125" style="216" customWidth="1"/>
    <col min="10505" max="10506" width="16.28515625" style="216" customWidth="1"/>
    <col min="10507" max="10507" width="15" style="216" customWidth="1"/>
    <col min="10508" max="10508" width="17.42578125" style="216" bestFit="1" customWidth="1"/>
    <col min="10509" max="10510" width="19.85546875" style="216" bestFit="1" customWidth="1"/>
    <col min="10511" max="10512" width="19.5703125" style="216" bestFit="1" customWidth="1"/>
    <col min="10513" max="10513" width="16.140625" style="216" customWidth="1"/>
    <col min="10514" max="10514" width="17" style="216" customWidth="1"/>
    <col min="10515" max="10515" width="17" style="216" bestFit="1" customWidth="1"/>
    <col min="10516" max="10516" width="19.85546875" style="216" bestFit="1" customWidth="1"/>
    <col min="10517" max="10517" width="17" style="216" bestFit="1" customWidth="1"/>
    <col min="10518" max="10754" width="11.42578125" style="216"/>
    <col min="10755" max="10755" width="9.85546875" style="216" bestFit="1" customWidth="1"/>
    <col min="10756" max="10756" width="38.140625" style="216" customWidth="1"/>
    <col min="10757" max="10759" width="18.5703125" style="216" bestFit="1" customWidth="1"/>
    <col min="10760" max="10760" width="18.5703125" style="216" customWidth="1"/>
    <col min="10761" max="10762" width="16.28515625" style="216" customWidth="1"/>
    <col min="10763" max="10763" width="15" style="216" customWidth="1"/>
    <col min="10764" max="10764" width="17.42578125" style="216" bestFit="1" customWidth="1"/>
    <col min="10765" max="10766" width="19.85546875" style="216" bestFit="1" customWidth="1"/>
    <col min="10767" max="10768" width="19.5703125" style="216" bestFit="1" customWidth="1"/>
    <col min="10769" max="10769" width="16.140625" style="216" customWidth="1"/>
    <col min="10770" max="10770" width="17" style="216" customWidth="1"/>
    <col min="10771" max="10771" width="17" style="216" bestFit="1" customWidth="1"/>
    <col min="10772" max="10772" width="19.85546875" style="216" bestFit="1" customWidth="1"/>
    <col min="10773" max="10773" width="17" style="216" bestFit="1" customWidth="1"/>
    <col min="10774" max="11010" width="11.42578125" style="216"/>
    <col min="11011" max="11011" width="9.85546875" style="216" bestFit="1" customWidth="1"/>
    <col min="11012" max="11012" width="38.140625" style="216" customWidth="1"/>
    <col min="11013" max="11015" width="18.5703125" style="216" bestFit="1" customWidth="1"/>
    <col min="11016" max="11016" width="18.5703125" style="216" customWidth="1"/>
    <col min="11017" max="11018" width="16.28515625" style="216" customWidth="1"/>
    <col min="11019" max="11019" width="15" style="216" customWidth="1"/>
    <col min="11020" max="11020" width="17.42578125" style="216" bestFit="1" customWidth="1"/>
    <col min="11021" max="11022" width="19.85546875" style="216" bestFit="1" customWidth="1"/>
    <col min="11023" max="11024" width="19.5703125" style="216" bestFit="1" customWidth="1"/>
    <col min="11025" max="11025" width="16.140625" style="216" customWidth="1"/>
    <col min="11026" max="11026" width="17" style="216" customWidth="1"/>
    <col min="11027" max="11027" width="17" style="216" bestFit="1" customWidth="1"/>
    <col min="11028" max="11028" width="19.85546875" style="216" bestFit="1" customWidth="1"/>
    <col min="11029" max="11029" width="17" style="216" bestFit="1" customWidth="1"/>
    <col min="11030" max="11266" width="11.42578125" style="216"/>
    <col min="11267" max="11267" width="9.85546875" style="216" bestFit="1" customWidth="1"/>
    <col min="11268" max="11268" width="38.140625" style="216" customWidth="1"/>
    <col min="11269" max="11271" width="18.5703125" style="216" bestFit="1" customWidth="1"/>
    <col min="11272" max="11272" width="18.5703125" style="216" customWidth="1"/>
    <col min="11273" max="11274" width="16.28515625" style="216" customWidth="1"/>
    <col min="11275" max="11275" width="15" style="216" customWidth="1"/>
    <col min="11276" max="11276" width="17.42578125" style="216" bestFit="1" customWidth="1"/>
    <col min="11277" max="11278" width="19.85546875" style="216" bestFit="1" customWidth="1"/>
    <col min="11279" max="11280" width="19.5703125" style="216" bestFit="1" customWidth="1"/>
    <col min="11281" max="11281" width="16.140625" style="216" customWidth="1"/>
    <col min="11282" max="11282" width="17" style="216" customWidth="1"/>
    <col min="11283" max="11283" width="17" style="216" bestFit="1" customWidth="1"/>
    <col min="11284" max="11284" width="19.85546875" style="216" bestFit="1" customWidth="1"/>
    <col min="11285" max="11285" width="17" style="216" bestFit="1" customWidth="1"/>
    <col min="11286" max="11522" width="11.42578125" style="216"/>
    <col min="11523" max="11523" width="9.85546875" style="216" bestFit="1" customWidth="1"/>
    <col min="11524" max="11524" width="38.140625" style="216" customWidth="1"/>
    <col min="11525" max="11527" width="18.5703125" style="216" bestFit="1" customWidth="1"/>
    <col min="11528" max="11528" width="18.5703125" style="216" customWidth="1"/>
    <col min="11529" max="11530" width="16.28515625" style="216" customWidth="1"/>
    <col min="11531" max="11531" width="15" style="216" customWidth="1"/>
    <col min="11532" max="11532" width="17.42578125" style="216" bestFit="1" customWidth="1"/>
    <col min="11533" max="11534" width="19.85546875" style="216" bestFit="1" customWidth="1"/>
    <col min="11535" max="11536" width="19.5703125" style="216" bestFit="1" customWidth="1"/>
    <col min="11537" max="11537" width="16.140625" style="216" customWidth="1"/>
    <col min="11538" max="11538" width="17" style="216" customWidth="1"/>
    <col min="11539" max="11539" width="17" style="216" bestFit="1" customWidth="1"/>
    <col min="11540" max="11540" width="19.85546875" style="216" bestFit="1" customWidth="1"/>
    <col min="11541" max="11541" width="17" style="216" bestFit="1" customWidth="1"/>
    <col min="11542" max="11778" width="11.42578125" style="216"/>
    <col min="11779" max="11779" width="9.85546875" style="216" bestFit="1" customWidth="1"/>
    <col min="11780" max="11780" width="38.140625" style="216" customWidth="1"/>
    <col min="11781" max="11783" width="18.5703125" style="216" bestFit="1" customWidth="1"/>
    <col min="11784" max="11784" width="18.5703125" style="216" customWidth="1"/>
    <col min="11785" max="11786" width="16.28515625" style="216" customWidth="1"/>
    <col min="11787" max="11787" width="15" style="216" customWidth="1"/>
    <col min="11788" max="11788" width="17.42578125" style="216" bestFit="1" customWidth="1"/>
    <col min="11789" max="11790" width="19.85546875" style="216" bestFit="1" customWidth="1"/>
    <col min="11791" max="11792" width="19.5703125" style="216" bestFit="1" customWidth="1"/>
    <col min="11793" max="11793" width="16.140625" style="216" customWidth="1"/>
    <col min="11794" max="11794" width="17" style="216" customWidth="1"/>
    <col min="11795" max="11795" width="17" style="216" bestFit="1" customWidth="1"/>
    <col min="11796" max="11796" width="19.85546875" style="216" bestFit="1" customWidth="1"/>
    <col min="11797" max="11797" width="17" style="216" bestFit="1" customWidth="1"/>
    <col min="11798" max="12034" width="11.42578125" style="216"/>
    <col min="12035" max="12035" width="9.85546875" style="216" bestFit="1" customWidth="1"/>
    <col min="12036" max="12036" width="38.140625" style="216" customWidth="1"/>
    <col min="12037" max="12039" width="18.5703125" style="216" bestFit="1" customWidth="1"/>
    <col min="12040" max="12040" width="18.5703125" style="216" customWidth="1"/>
    <col min="12041" max="12042" width="16.28515625" style="216" customWidth="1"/>
    <col min="12043" max="12043" width="15" style="216" customWidth="1"/>
    <col min="12044" max="12044" width="17.42578125" style="216" bestFit="1" customWidth="1"/>
    <col min="12045" max="12046" width="19.85546875" style="216" bestFit="1" customWidth="1"/>
    <col min="12047" max="12048" width="19.5703125" style="216" bestFit="1" customWidth="1"/>
    <col min="12049" max="12049" width="16.140625" style="216" customWidth="1"/>
    <col min="12050" max="12050" width="17" style="216" customWidth="1"/>
    <col min="12051" max="12051" width="17" style="216" bestFit="1" customWidth="1"/>
    <col min="12052" max="12052" width="19.85546875" style="216" bestFit="1" customWidth="1"/>
    <col min="12053" max="12053" width="17" style="216" bestFit="1" customWidth="1"/>
    <col min="12054" max="12290" width="11.42578125" style="216"/>
    <col min="12291" max="12291" width="9.85546875" style="216" bestFit="1" customWidth="1"/>
    <col min="12292" max="12292" width="38.140625" style="216" customWidth="1"/>
    <col min="12293" max="12295" width="18.5703125" style="216" bestFit="1" customWidth="1"/>
    <col min="12296" max="12296" width="18.5703125" style="216" customWidth="1"/>
    <col min="12297" max="12298" width="16.28515625" style="216" customWidth="1"/>
    <col min="12299" max="12299" width="15" style="216" customWidth="1"/>
    <col min="12300" max="12300" width="17.42578125" style="216" bestFit="1" customWidth="1"/>
    <col min="12301" max="12302" width="19.85546875" style="216" bestFit="1" customWidth="1"/>
    <col min="12303" max="12304" width="19.5703125" style="216" bestFit="1" customWidth="1"/>
    <col min="12305" max="12305" width="16.140625" style="216" customWidth="1"/>
    <col min="12306" max="12306" width="17" style="216" customWidth="1"/>
    <col min="12307" max="12307" width="17" style="216" bestFit="1" customWidth="1"/>
    <col min="12308" max="12308" width="19.85546875" style="216" bestFit="1" customWidth="1"/>
    <col min="12309" max="12309" width="17" style="216" bestFit="1" customWidth="1"/>
    <col min="12310" max="12546" width="11.42578125" style="216"/>
    <col min="12547" max="12547" width="9.85546875" style="216" bestFit="1" customWidth="1"/>
    <col min="12548" max="12548" width="38.140625" style="216" customWidth="1"/>
    <col min="12549" max="12551" width="18.5703125" style="216" bestFit="1" customWidth="1"/>
    <col min="12552" max="12552" width="18.5703125" style="216" customWidth="1"/>
    <col min="12553" max="12554" width="16.28515625" style="216" customWidth="1"/>
    <col min="12555" max="12555" width="15" style="216" customWidth="1"/>
    <col min="12556" max="12556" width="17.42578125" style="216" bestFit="1" customWidth="1"/>
    <col min="12557" max="12558" width="19.85546875" style="216" bestFit="1" customWidth="1"/>
    <col min="12559" max="12560" width="19.5703125" style="216" bestFit="1" customWidth="1"/>
    <col min="12561" max="12561" width="16.140625" style="216" customWidth="1"/>
    <col min="12562" max="12562" width="17" style="216" customWidth="1"/>
    <col min="12563" max="12563" width="17" style="216" bestFit="1" customWidth="1"/>
    <col min="12564" max="12564" width="19.85546875" style="216" bestFit="1" customWidth="1"/>
    <col min="12565" max="12565" width="17" style="216" bestFit="1" customWidth="1"/>
    <col min="12566" max="12802" width="11.42578125" style="216"/>
    <col min="12803" max="12803" width="9.85546875" style="216" bestFit="1" customWidth="1"/>
    <col min="12804" max="12804" width="38.140625" style="216" customWidth="1"/>
    <col min="12805" max="12807" width="18.5703125" style="216" bestFit="1" customWidth="1"/>
    <col min="12808" max="12808" width="18.5703125" style="216" customWidth="1"/>
    <col min="12809" max="12810" width="16.28515625" style="216" customWidth="1"/>
    <col min="12811" max="12811" width="15" style="216" customWidth="1"/>
    <col min="12812" max="12812" width="17.42578125" style="216" bestFit="1" customWidth="1"/>
    <col min="12813" max="12814" width="19.85546875" style="216" bestFit="1" customWidth="1"/>
    <col min="12815" max="12816" width="19.5703125" style="216" bestFit="1" customWidth="1"/>
    <col min="12817" max="12817" width="16.140625" style="216" customWidth="1"/>
    <col min="12818" max="12818" width="17" style="216" customWidth="1"/>
    <col min="12819" max="12819" width="17" style="216" bestFit="1" customWidth="1"/>
    <col min="12820" max="12820" width="19.85546875" style="216" bestFit="1" customWidth="1"/>
    <col min="12821" max="12821" width="17" style="216" bestFit="1" customWidth="1"/>
    <col min="12822" max="13058" width="11.42578125" style="216"/>
    <col min="13059" max="13059" width="9.85546875" style="216" bestFit="1" customWidth="1"/>
    <col min="13060" max="13060" width="38.140625" style="216" customWidth="1"/>
    <col min="13061" max="13063" width="18.5703125" style="216" bestFit="1" customWidth="1"/>
    <col min="13064" max="13064" width="18.5703125" style="216" customWidth="1"/>
    <col min="13065" max="13066" width="16.28515625" style="216" customWidth="1"/>
    <col min="13067" max="13067" width="15" style="216" customWidth="1"/>
    <col min="13068" max="13068" width="17.42578125" style="216" bestFit="1" customWidth="1"/>
    <col min="13069" max="13070" width="19.85546875" style="216" bestFit="1" customWidth="1"/>
    <col min="13071" max="13072" width="19.5703125" style="216" bestFit="1" customWidth="1"/>
    <col min="13073" max="13073" width="16.140625" style="216" customWidth="1"/>
    <col min="13074" max="13074" width="17" style="216" customWidth="1"/>
    <col min="13075" max="13075" width="17" style="216" bestFit="1" customWidth="1"/>
    <col min="13076" max="13076" width="19.85546875" style="216" bestFit="1" customWidth="1"/>
    <col min="13077" max="13077" width="17" style="216" bestFit="1" customWidth="1"/>
    <col min="13078" max="13314" width="11.42578125" style="216"/>
    <col min="13315" max="13315" width="9.85546875" style="216" bestFit="1" customWidth="1"/>
    <col min="13316" max="13316" width="38.140625" style="216" customWidth="1"/>
    <col min="13317" max="13319" width="18.5703125" style="216" bestFit="1" customWidth="1"/>
    <col min="13320" max="13320" width="18.5703125" style="216" customWidth="1"/>
    <col min="13321" max="13322" width="16.28515625" style="216" customWidth="1"/>
    <col min="13323" max="13323" width="15" style="216" customWidth="1"/>
    <col min="13324" max="13324" width="17.42578125" style="216" bestFit="1" customWidth="1"/>
    <col min="13325" max="13326" width="19.85546875" style="216" bestFit="1" customWidth="1"/>
    <col min="13327" max="13328" width="19.5703125" style="216" bestFit="1" customWidth="1"/>
    <col min="13329" max="13329" width="16.140625" style="216" customWidth="1"/>
    <col min="13330" max="13330" width="17" style="216" customWidth="1"/>
    <col min="13331" max="13331" width="17" style="216" bestFit="1" customWidth="1"/>
    <col min="13332" max="13332" width="19.85546875" style="216" bestFit="1" customWidth="1"/>
    <col min="13333" max="13333" width="17" style="216" bestFit="1" customWidth="1"/>
    <col min="13334" max="13570" width="11.42578125" style="216"/>
    <col min="13571" max="13571" width="9.85546875" style="216" bestFit="1" customWidth="1"/>
    <col min="13572" max="13572" width="38.140625" style="216" customWidth="1"/>
    <col min="13573" max="13575" width="18.5703125" style="216" bestFit="1" customWidth="1"/>
    <col min="13576" max="13576" width="18.5703125" style="216" customWidth="1"/>
    <col min="13577" max="13578" width="16.28515625" style="216" customWidth="1"/>
    <col min="13579" max="13579" width="15" style="216" customWidth="1"/>
    <col min="13580" max="13580" width="17.42578125" style="216" bestFit="1" customWidth="1"/>
    <col min="13581" max="13582" width="19.85546875" style="216" bestFit="1" customWidth="1"/>
    <col min="13583" max="13584" width="19.5703125" style="216" bestFit="1" customWidth="1"/>
    <col min="13585" max="13585" width="16.140625" style="216" customWidth="1"/>
    <col min="13586" max="13586" width="17" style="216" customWidth="1"/>
    <col min="13587" max="13587" width="17" style="216" bestFit="1" customWidth="1"/>
    <col min="13588" max="13588" width="19.85546875" style="216" bestFit="1" customWidth="1"/>
    <col min="13589" max="13589" width="17" style="216" bestFit="1" customWidth="1"/>
    <col min="13590" max="13826" width="11.42578125" style="216"/>
    <col min="13827" max="13827" width="9.85546875" style="216" bestFit="1" customWidth="1"/>
    <col min="13828" max="13828" width="38.140625" style="216" customWidth="1"/>
    <col min="13829" max="13831" width="18.5703125" style="216" bestFit="1" customWidth="1"/>
    <col min="13832" max="13832" width="18.5703125" style="216" customWidth="1"/>
    <col min="13833" max="13834" width="16.28515625" style="216" customWidth="1"/>
    <col min="13835" max="13835" width="15" style="216" customWidth="1"/>
    <col min="13836" max="13836" width="17.42578125" style="216" bestFit="1" customWidth="1"/>
    <col min="13837" max="13838" width="19.85546875" style="216" bestFit="1" customWidth="1"/>
    <col min="13839" max="13840" width="19.5703125" style="216" bestFit="1" customWidth="1"/>
    <col min="13841" max="13841" width="16.140625" style="216" customWidth="1"/>
    <col min="13842" max="13842" width="17" style="216" customWidth="1"/>
    <col min="13843" max="13843" width="17" style="216" bestFit="1" customWidth="1"/>
    <col min="13844" max="13844" width="19.85546875" style="216" bestFit="1" customWidth="1"/>
    <col min="13845" max="13845" width="17" style="216" bestFit="1" customWidth="1"/>
    <col min="13846" max="14082" width="11.42578125" style="216"/>
    <col min="14083" max="14083" width="9.85546875" style="216" bestFit="1" customWidth="1"/>
    <col min="14084" max="14084" width="38.140625" style="216" customWidth="1"/>
    <col min="14085" max="14087" width="18.5703125" style="216" bestFit="1" customWidth="1"/>
    <col min="14088" max="14088" width="18.5703125" style="216" customWidth="1"/>
    <col min="14089" max="14090" width="16.28515625" style="216" customWidth="1"/>
    <col min="14091" max="14091" width="15" style="216" customWidth="1"/>
    <col min="14092" max="14092" width="17.42578125" style="216" bestFit="1" customWidth="1"/>
    <col min="14093" max="14094" width="19.85546875" style="216" bestFit="1" customWidth="1"/>
    <col min="14095" max="14096" width="19.5703125" style="216" bestFit="1" customWidth="1"/>
    <col min="14097" max="14097" width="16.140625" style="216" customWidth="1"/>
    <col min="14098" max="14098" width="17" style="216" customWidth="1"/>
    <col min="14099" max="14099" width="17" style="216" bestFit="1" customWidth="1"/>
    <col min="14100" max="14100" width="19.85546875" style="216" bestFit="1" customWidth="1"/>
    <col min="14101" max="14101" width="17" style="216" bestFit="1" customWidth="1"/>
    <col min="14102" max="14338" width="11.42578125" style="216"/>
    <col min="14339" max="14339" width="9.85546875" style="216" bestFit="1" customWidth="1"/>
    <col min="14340" max="14340" width="38.140625" style="216" customWidth="1"/>
    <col min="14341" max="14343" width="18.5703125" style="216" bestFit="1" customWidth="1"/>
    <col min="14344" max="14344" width="18.5703125" style="216" customWidth="1"/>
    <col min="14345" max="14346" width="16.28515625" style="216" customWidth="1"/>
    <col min="14347" max="14347" width="15" style="216" customWidth="1"/>
    <col min="14348" max="14348" width="17.42578125" style="216" bestFit="1" customWidth="1"/>
    <col min="14349" max="14350" width="19.85546875" style="216" bestFit="1" customWidth="1"/>
    <col min="14351" max="14352" width="19.5703125" style="216" bestFit="1" customWidth="1"/>
    <col min="14353" max="14353" width="16.140625" style="216" customWidth="1"/>
    <col min="14354" max="14354" width="17" style="216" customWidth="1"/>
    <col min="14355" max="14355" width="17" style="216" bestFit="1" customWidth="1"/>
    <col min="14356" max="14356" width="19.85546875" style="216" bestFit="1" customWidth="1"/>
    <col min="14357" max="14357" width="17" style="216" bestFit="1" customWidth="1"/>
    <col min="14358" max="14594" width="11.42578125" style="216"/>
    <col min="14595" max="14595" width="9.85546875" style="216" bestFit="1" customWidth="1"/>
    <col min="14596" max="14596" width="38.140625" style="216" customWidth="1"/>
    <col min="14597" max="14599" width="18.5703125" style="216" bestFit="1" customWidth="1"/>
    <col min="14600" max="14600" width="18.5703125" style="216" customWidth="1"/>
    <col min="14601" max="14602" width="16.28515625" style="216" customWidth="1"/>
    <col min="14603" max="14603" width="15" style="216" customWidth="1"/>
    <col min="14604" max="14604" width="17.42578125" style="216" bestFit="1" customWidth="1"/>
    <col min="14605" max="14606" width="19.85546875" style="216" bestFit="1" customWidth="1"/>
    <col min="14607" max="14608" width="19.5703125" style="216" bestFit="1" customWidth="1"/>
    <col min="14609" max="14609" width="16.140625" style="216" customWidth="1"/>
    <col min="14610" max="14610" width="17" style="216" customWidth="1"/>
    <col min="14611" max="14611" width="17" style="216" bestFit="1" customWidth="1"/>
    <col min="14612" max="14612" width="19.85546875" style="216" bestFit="1" customWidth="1"/>
    <col min="14613" max="14613" width="17" style="216" bestFit="1" customWidth="1"/>
    <col min="14614" max="14850" width="11.42578125" style="216"/>
    <col min="14851" max="14851" width="9.85546875" style="216" bestFit="1" customWidth="1"/>
    <col min="14852" max="14852" width="38.140625" style="216" customWidth="1"/>
    <col min="14853" max="14855" width="18.5703125" style="216" bestFit="1" customWidth="1"/>
    <col min="14856" max="14856" width="18.5703125" style="216" customWidth="1"/>
    <col min="14857" max="14858" width="16.28515625" style="216" customWidth="1"/>
    <col min="14859" max="14859" width="15" style="216" customWidth="1"/>
    <col min="14860" max="14860" width="17.42578125" style="216" bestFit="1" customWidth="1"/>
    <col min="14861" max="14862" width="19.85546875" style="216" bestFit="1" customWidth="1"/>
    <col min="14863" max="14864" width="19.5703125" style="216" bestFit="1" customWidth="1"/>
    <col min="14865" max="14865" width="16.140625" style="216" customWidth="1"/>
    <col min="14866" max="14866" width="17" style="216" customWidth="1"/>
    <col min="14867" max="14867" width="17" style="216" bestFit="1" customWidth="1"/>
    <col min="14868" max="14868" width="19.85546875" style="216" bestFit="1" customWidth="1"/>
    <col min="14869" max="14869" width="17" style="216" bestFit="1" customWidth="1"/>
    <col min="14870" max="15106" width="11.42578125" style="216"/>
    <col min="15107" max="15107" width="9.85546875" style="216" bestFit="1" customWidth="1"/>
    <col min="15108" max="15108" width="38.140625" style="216" customWidth="1"/>
    <col min="15109" max="15111" width="18.5703125" style="216" bestFit="1" customWidth="1"/>
    <col min="15112" max="15112" width="18.5703125" style="216" customWidth="1"/>
    <col min="15113" max="15114" width="16.28515625" style="216" customWidth="1"/>
    <col min="15115" max="15115" width="15" style="216" customWidth="1"/>
    <col min="15116" max="15116" width="17.42578125" style="216" bestFit="1" customWidth="1"/>
    <col min="15117" max="15118" width="19.85546875" style="216" bestFit="1" customWidth="1"/>
    <col min="15119" max="15120" width="19.5703125" style="216" bestFit="1" customWidth="1"/>
    <col min="15121" max="15121" width="16.140625" style="216" customWidth="1"/>
    <col min="15122" max="15122" width="17" style="216" customWidth="1"/>
    <col min="15123" max="15123" width="17" style="216" bestFit="1" customWidth="1"/>
    <col min="15124" max="15124" width="19.85546875" style="216" bestFit="1" customWidth="1"/>
    <col min="15125" max="15125" width="17" style="216" bestFit="1" customWidth="1"/>
    <col min="15126" max="15362" width="11.42578125" style="216"/>
    <col min="15363" max="15363" width="9.85546875" style="216" bestFit="1" customWidth="1"/>
    <col min="15364" max="15364" width="38.140625" style="216" customWidth="1"/>
    <col min="15365" max="15367" width="18.5703125" style="216" bestFit="1" customWidth="1"/>
    <col min="15368" max="15368" width="18.5703125" style="216" customWidth="1"/>
    <col min="15369" max="15370" width="16.28515625" style="216" customWidth="1"/>
    <col min="15371" max="15371" width="15" style="216" customWidth="1"/>
    <col min="15372" max="15372" width="17.42578125" style="216" bestFit="1" customWidth="1"/>
    <col min="15373" max="15374" width="19.85546875" style="216" bestFit="1" customWidth="1"/>
    <col min="15375" max="15376" width="19.5703125" style="216" bestFit="1" customWidth="1"/>
    <col min="15377" max="15377" width="16.140625" style="216" customWidth="1"/>
    <col min="15378" max="15378" width="17" style="216" customWidth="1"/>
    <col min="15379" max="15379" width="17" style="216" bestFit="1" customWidth="1"/>
    <col min="15380" max="15380" width="19.85546875" style="216" bestFit="1" customWidth="1"/>
    <col min="15381" max="15381" width="17" style="216" bestFit="1" customWidth="1"/>
    <col min="15382" max="15618" width="11.42578125" style="216"/>
    <col min="15619" max="15619" width="9.85546875" style="216" bestFit="1" customWidth="1"/>
    <col min="15620" max="15620" width="38.140625" style="216" customWidth="1"/>
    <col min="15621" max="15623" width="18.5703125" style="216" bestFit="1" customWidth="1"/>
    <col min="15624" max="15624" width="18.5703125" style="216" customWidth="1"/>
    <col min="15625" max="15626" width="16.28515625" style="216" customWidth="1"/>
    <col min="15627" max="15627" width="15" style="216" customWidth="1"/>
    <col min="15628" max="15628" width="17.42578125" style="216" bestFit="1" customWidth="1"/>
    <col min="15629" max="15630" width="19.85546875" style="216" bestFit="1" customWidth="1"/>
    <col min="15631" max="15632" width="19.5703125" style="216" bestFit="1" customWidth="1"/>
    <col min="15633" max="15633" width="16.140625" style="216" customWidth="1"/>
    <col min="15634" max="15634" width="17" style="216" customWidth="1"/>
    <col min="15635" max="15635" width="17" style="216" bestFit="1" customWidth="1"/>
    <col min="15636" max="15636" width="19.85546875" style="216" bestFit="1" customWidth="1"/>
    <col min="15637" max="15637" width="17" style="216" bestFit="1" customWidth="1"/>
    <col min="15638" max="15874" width="11.42578125" style="216"/>
    <col min="15875" max="15875" width="9.85546875" style="216" bestFit="1" customWidth="1"/>
    <col min="15876" max="15876" width="38.140625" style="216" customWidth="1"/>
    <col min="15877" max="15879" width="18.5703125" style="216" bestFit="1" customWidth="1"/>
    <col min="15880" max="15880" width="18.5703125" style="216" customWidth="1"/>
    <col min="15881" max="15882" width="16.28515625" style="216" customWidth="1"/>
    <col min="15883" max="15883" width="15" style="216" customWidth="1"/>
    <col min="15884" max="15884" width="17.42578125" style="216" bestFit="1" customWidth="1"/>
    <col min="15885" max="15886" width="19.85546875" style="216" bestFit="1" customWidth="1"/>
    <col min="15887" max="15888" width="19.5703125" style="216" bestFit="1" customWidth="1"/>
    <col min="15889" max="15889" width="16.140625" style="216" customWidth="1"/>
    <col min="15890" max="15890" width="17" style="216" customWidth="1"/>
    <col min="15891" max="15891" width="17" style="216" bestFit="1" customWidth="1"/>
    <col min="15892" max="15892" width="19.85546875" style="216" bestFit="1" customWidth="1"/>
    <col min="15893" max="15893" width="17" style="216" bestFit="1" customWidth="1"/>
    <col min="15894" max="16130" width="11.42578125" style="216"/>
    <col min="16131" max="16131" width="9.85546875" style="216" bestFit="1" customWidth="1"/>
    <col min="16132" max="16132" width="38.140625" style="216" customWidth="1"/>
    <col min="16133" max="16135" width="18.5703125" style="216" bestFit="1" customWidth="1"/>
    <col min="16136" max="16136" width="18.5703125" style="216" customWidth="1"/>
    <col min="16137" max="16138" width="16.28515625" style="216" customWidth="1"/>
    <col min="16139" max="16139" width="15" style="216" customWidth="1"/>
    <col min="16140" max="16140" width="17.42578125" style="216" bestFit="1" customWidth="1"/>
    <col min="16141" max="16142" width="19.85546875" style="216" bestFit="1" customWidth="1"/>
    <col min="16143" max="16144" width="19.5703125" style="216" bestFit="1" customWidth="1"/>
    <col min="16145" max="16145" width="16.140625" style="216" customWidth="1"/>
    <col min="16146" max="16146" width="17" style="216" customWidth="1"/>
    <col min="16147" max="16147" width="17" style="216" bestFit="1" customWidth="1"/>
    <col min="16148" max="16148" width="19.85546875" style="216" bestFit="1" customWidth="1"/>
    <col min="16149" max="16149" width="17" style="216" bestFit="1" customWidth="1"/>
    <col min="16150" max="16384" width="11.42578125" style="216"/>
  </cols>
  <sheetData>
    <row r="2" spans="1:20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215"/>
      <c r="O2" s="215"/>
      <c r="P2" s="215"/>
      <c r="Q2" s="215"/>
      <c r="R2" s="215"/>
      <c r="S2" s="215"/>
      <c r="T2" s="215"/>
    </row>
    <row r="3" spans="1:20" x14ac:dyDescent="0.2">
      <c r="A3" s="362" t="s">
        <v>213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215"/>
      <c r="O3" s="215"/>
      <c r="P3" s="215"/>
      <c r="Q3" s="215"/>
      <c r="R3" s="215"/>
      <c r="S3" s="215"/>
      <c r="T3" s="215"/>
    </row>
    <row r="4" spans="1:20" x14ac:dyDescent="0.2">
      <c r="A4" s="362" t="s">
        <v>1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215"/>
      <c r="O4" s="215"/>
      <c r="P4" s="215"/>
      <c r="Q4" s="215"/>
      <c r="R4" s="215"/>
      <c r="S4" s="215"/>
      <c r="T4" s="215"/>
    </row>
    <row r="5" spans="1:20" x14ac:dyDescent="0.2">
      <c r="A5" s="362" t="s">
        <v>2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215"/>
      <c r="O5" s="215"/>
      <c r="P5" s="215"/>
      <c r="Q5" s="215"/>
      <c r="R5" s="215"/>
      <c r="S5" s="215"/>
      <c r="T5" s="215"/>
    </row>
    <row r="6" spans="1:20" x14ac:dyDescent="0.2">
      <c r="A6" s="362" t="s">
        <v>3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215"/>
      <c r="O6" s="215"/>
      <c r="P6" s="215"/>
      <c r="Q6" s="215"/>
      <c r="R6" s="215"/>
      <c r="S6" s="215"/>
      <c r="T6" s="215"/>
    </row>
    <row r="7" spans="1:20" x14ac:dyDescent="0.2">
      <c r="A7" s="215"/>
      <c r="B7" s="215"/>
      <c r="C7" s="215"/>
      <c r="D7" s="215"/>
      <c r="E7" s="215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</row>
    <row r="8" spans="1:20" x14ac:dyDescent="0.2">
      <c r="A8" s="361" t="s">
        <v>4</v>
      </c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218"/>
      <c r="O8" s="218"/>
      <c r="P8" s="218"/>
      <c r="Q8" s="218"/>
      <c r="R8" s="218"/>
      <c r="S8" s="218"/>
      <c r="T8" s="218"/>
    </row>
    <row r="9" spans="1:20" x14ac:dyDescent="0.2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218"/>
      <c r="O9" s="218"/>
      <c r="P9" s="218"/>
      <c r="Q9" s="218"/>
      <c r="R9" s="218"/>
      <c r="S9" s="218"/>
      <c r="T9" s="218"/>
    </row>
    <row r="10" spans="1:20" ht="13.5" thickBot="1" x14ac:dyDescent="0.25">
      <c r="A10" s="219"/>
      <c r="B10" s="220"/>
      <c r="C10" s="221"/>
    </row>
    <row r="11" spans="1:20" s="224" customFormat="1" ht="62.25" customHeight="1" thickBot="1" x14ac:dyDescent="0.25">
      <c r="A11" s="222" t="s">
        <v>5</v>
      </c>
      <c r="B11" s="223" t="s">
        <v>6</v>
      </c>
      <c r="C11" s="266" t="s">
        <v>7</v>
      </c>
      <c r="D11" s="222" t="s">
        <v>266</v>
      </c>
      <c r="E11" s="222" t="s">
        <v>267</v>
      </c>
      <c r="F11" s="222" t="s">
        <v>268</v>
      </c>
      <c r="G11" s="222" t="s">
        <v>269</v>
      </c>
      <c r="H11" s="222" t="s">
        <v>270</v>
      </c>
      <c r="I11" s="222" t="s">
        <v>271</v>
      </c>
      <c r="J11" s="222" t="s">
        <v>272</v>
      </c>
      <c r="K11" s="222" t="s">
        <v>273</v>
      </c>
      <c r="L11" s="222" t="s">
        <v>8</v>
      </c>
      <c r="M11" s="222" t="s">
        <v>9</v>
      </c>
    </row>
    <row r="12" spans="1:20" x14ac:dyDescent="0.2">
      <c r="A12" s="225">
        <v>51200101</v>
      </c>
      <c r="B12" s="226" t="s">
        <v>245</v>
      </c>
      <c r="C12" s="265">
        <v>3168132700</v>
      </c>
      <c r="D12" s="263">
        <v>0</v>
      </c>
      <c r="E12" s="260">
        <v>0</v>
      </c>
      <c r="F12" s="260">
        <v>0</v>
      </c>
      <c r="G12" s="260">
        <v>0</v>
      </c>
      <c r="H12" s="260">
        <v>0</v>
      </c>
      <c r="I12" s="260">
        <v>0</v>
      </c>
      <c r="J12" s="260">
        <v>0</v>
      </c>
      <c r="K12" s="260">
        <v>0</v>
      </c>
      <c r="L12" s="227">
        <f t="shared" ref="L12:L23" si="0">SUM(D12:K12)</f>
        <v>0</v>
      </c>
      <c r="M12" s="228">
        <f t="shared" ref="M12:M18" si="1">L12+C12</f>
        <v>3168132700</v>
      </c>
    </row>
    <row r="13" spans="1:20" x14ac:dyDescent="0.2">
      <c r="A13" s="229">
        <v>51200201</v>
      </c>
      <c r="B13" s="230" t="s">
        <v>246</v>
      </c>
      <c r="C13" s="231">
        <v>7004318669.1300001</v>
      </c>
      <c r="D13" s="264">
        <v>134471389.20215002</v>
      </c>
      <c r="E13" s="231">
        <f>178998968*0.1</f>
        <v>17899896.800000001</v>
      </c>
      <c r="F13" s="231">
        <v>19552773.600000001</v>
      </c>
      <c r="G13" s="231">
        <v>21466517.150000002</v>
      </c>
      <c r="H13" s="231">
        <v>143376619.44</v>
      </c>
      <c r="I13" s="231">
        <v>70953538.320000008</v>
      </c>
      <c r="J13" s="231">
        <f>129287227*27.5%</f>
        <v>35553987.425000004</v>
      </c>
      <c r="K13" s="231">
        <v>9213621.1818749998</v>
      </c>
      <c r="L13" s="227">
        <f t="shared" si="0"/>
        <v>452488343.11902499</v>
      </c>
      <c r="M13" s="232">
        <f t="shared" si="1"/>
        <v>7456807012.2490253</v>
      </c>
    </row>
    <row r="14" spans="1:20" x14ac:dyDescent="0.2">
      <c r="A14" s="229">
        <v>51200202</v>
      </c>
      <c r="B14" s="230" t="s">
        <v>247</v>
      </c>
      <c r="C14" s="231">
        <v>32792034</v>
      </c>
      <c r="D14" s="264">
        <v>0</v>
      </c>
      <c r="E14" s="231">
        <v>0</v>
      </c>
      <c r="F14" s="231">
        <v>0</v>
      </c>
      <c r="G14" s="231">
        <v>0</v>
      </c>
      <c r="H14" s="231">
        <v>10620.6</v>
      </c>
      <c r="I14" s="231">
        <v>0</v>
      </c>
      <c r="J14" s="231">
        <v>0</v>
      </c>
      <c r="K14" s="231">
        <v>0</v>
      </c>
      <c r="L14" s="227">
        <f t="shared" si="0"/>
        <v>10620.6</v>
      </c>
      <c r="M14" s="232"/>
    </row>
    <row r="15" spans="1:20" x14ac:dyDescent="0.2">
      <c r="A15" s="229">
        <v>51200401</v>
      </c>
      <c r="B15" s="230" t="s">
        <v>248</v>
      </c>
      <c r="C15" s="231">
        <v>41463246.950000003</v>
      </c>
      <c r="D15" s="264">
        <v>521775.41324999998</v>
      </c>
      <c r="E15" s="231">
        <v>0</v>
      </c>
      <c r="F15" s="231">
        <v>0</v>
      </c>
      <c r="G15" s="231">
        <v>0</v>
      </c>
      <c r="H15" s="231">
        <v>1947075.28</v>
      </c>
      <c r="I15" s="231">
        <v>0</v>
      </c>
      <c r="J15" s="231">
        <v>0</v>
      </c>
      <c r="K15" s="231">
        <v>0</v>
      </c>
      <c r="L15" s="227">
        <f t="shared" si="0"/>
        <v>2468850.69325</v>
      </c>
      <c r="M15" s="232">
        <f t="shared" si="1"/>
        <v>43932097.643250003</v>
      </c>
      <c r="O15" s="247"/>
    </row>
    <row r="16" spans="1:20" x14ac:dyDescent="0.2">
      <c r="A16" s="229">
        <v>51200601</v>
      </c>
      <c r="B16" s="230" t="s">
        <v>249</v>
      </c>
      <c r="C16" s="231">
        <v>641133714.16999996</v>
      </c>
      <c r="D16" s="264">
        <v>9758219.1479499992</v>
      </c>
      <c r="E16" s="231">
        <f>14872521*0.1</f>
        <v>1487252.1</v>
      </c>
      <c r="F16" s="231">
        <v>0</v>
      </c>
      <c r="G16" s="231">
        <v>2732306.2</v>
      </c>
      <c r="H16" s="231">
        <v>12119476.039999999</v>
      </c>
      <c r="I16" s="231">
        <v>0</v>
      </c>
      <c r="J16" s="231">
        <v>0</v>
      </c>
      <c r="K16" s="231">
        <v>0</v>
      </c>
      <c r="L16" s="227">
        <f t="shared" si="0"/>
        <v>26097253.487949997</v>
      </c>
      <c r="M16" s="232">
        <f t="shared" si="1"/>
        <v>667230967.65794992</v>
      </c>
    </row>
    <row r="17" spans="1:16" x14ac:dyDescent="0.2">
      <c r="A17" s="229">
        <v>51200701</v>
      </c>
      <c r="B17" s="230" t="s">
        <v>250</v>
      </c>
      <c r="C17" s="231">
        <v>70120718.799999997</v>
      </c>
      <c r="D17" s="264">
        <v>1170989.1830000002</v>
      </c>
      <c r="E17" s="231">
        <f>1697717*0.1</f>
        <v>169771.7</v>
      </c>
      <c r="F17" s="231">
        <v>0</v>
      </c>
      <c r="G17" s="231">
        <v>270162.10000000003</v>
      </c>
      <c r="H17" s="231">
        <v>1292443.32</v>
      </c>
      <c r="I17" s="231">
        <v>0</v>
      </c>
      <c r="J17" s="231">
        <v>0</v>
      </c>
      <c r="K17" s="231">
        <v>0</v>
      </c>
      <c r="L17" s="227">
        <f t="shared" si="0"/>
        <v>2903366.3030000003</v>
      </c>
      <c r="M17" s="232">
        <f t="shared" si="1"/>
        <v>73024085.103</v>
      </c>
    </row>
    <row r="18" spans="1:16" x14ac:dyDescent="0.2">
      <c r="A18" s="229">
        <v>51200801</v>
      </c>
      <c r="B18" s="230" t="s">
        <v>251</v>
      </c>
      <c r="C18" s="231">
        <v>637830618.16999996</v>
      </c>
      <c r="D18" s="264">
        <v>9748544.02795</v>
      </c>
      <c r="E18" s="231">
        <f>15085923*0.1</f>
        <v>1508592.3</v>
      </c>
      <c r="F18" s="231">
        <v>0</v>
      </c>
      <c r="G18" s="231">
        <v>2732306.2</v>
      </c>
      <c r="H18" s="231">
        <v>12119476.66</v>
      </c>
      <c r="I18" s="231">
        <v>0</v>
      </c>
      <c r="J18" s="231">
        <v>0</v>
      </c>
      <c r="K18" s="231">
        <v>0</v>
      </c>
      <c r="L18" s="227">
        <f t="shared" si="0"/>
        <v>26108919.18795</v>
      </c>
      <c r="M18" s="232">
        <f t="shared" si="1"/>
        <v>663939537.35794997</v>
      </c>
    </row>
    <row r="19" spans="1:16" x14ac:dyDescent="0.2">
      <c r="A19" s="229">
        <v>51201001</v>
      </c>
      <c r="B19" s="230" t="s">
        <v>252</v>
      </c>
      <c r="C19" s="231">
        <v>625163209.02999997</v>
      </c>
      <c r="D19" s="264">
        <v>3121230.79905</v>
      </c>
      <c r="E19" s="231">
        <f>7031546*0.1</f>
        <v>703154.60000000009</v>
      </c>
      <c r="F19" s="231">
        <v>0</v>
      </c>
      <c r="G19" s="231">
        <v>1267644.95</v>
      </c>
      <c r="H19" s="231">
        <v>7048363.9799999995</v>
      </c>
      <c r="I19" s="231">
        <v>0</v>
      </c>
      <c r="J19" s="231">
        <v>0</v>
      </c>
      <c r="K19" s="231">
        <v>0</v>
      </c>
      <c r="L19" s="227">
        <f t="shared" si="0"/>
        <v>12140394.329050001</v>
      </c>
      <c r="M19" s="232">
        <f t="shared" ref="M19:M24" si="2">L19+C19</f>
        <v>637303603.35904992</v>
      </c>
    </row>
    <row r="20" spans="1:16" x14ac:dyDescent="0.2">
      <c r="A20" s="229">
        <v>51201001</v>
      </c>
      <c r="B20" s="230" t="s">
        <v>253</v>
      </c>
      <c r="C20" s="231">
        <v>32374000</v>
      </c>
      <c r="D20" s="264">
        <v>0</v>
      </c>
      <c r="E20" s="231">
        <v>0</v>
      </c>
      <c r="F20" s="216">
        <v>0</v>
      </c>
      <c r="G20" s="231">
        <v>0</v>
      </c>
      <c r="H20" s="231">
        <v>0</v>
      </c>
      <c r="I20" s="231">
        <v>0</v>
      </c>
      <c r="J20" s="231">
        <v>0</v>
      </c>
      <c r="K20" s="231">
        <v>0</v>
      </c>
      <c r="L20" s="227">
        <f t="shared" si="0"/>
        <v>0</v>
      </c>
      <c r="M20" s="232">
        <f t="shared" si="2"/>
        <v>32374000</v>
      </c>
    </row>
    <row r="21" spans="1:16" x14ac:dyDescent="0.2">
      <c r="A21" s="229">
        <v>51201501</v>
      </c>
      <c r="B21" s="230" t="s">
        <v>254</v>
      </c>
      <c r="C21" s="231">
        <v>10313850</v>
      </c>
      <c r="D21" s="264">
        <v>0</v>
      </c>
      <c r="E21" s="231">
        <v>0</v>
      </c>
      <c r="F21" s="231">
        <v>0</v>
      </c>
      <c r="G21" s="231">
        <v>0</v>
      </c>
      <c r="H21" s="231">
        <v>0</v>
      </c>
      <c r="I21" s="231">
        <v>0</v>
      </c>
      <c r="J21" s="231">
        <v>0</v>
      </c>
      <c r="K21" s="231">
        <v>0</v>
      </c>
      <c r="L21" s="227">
        <f t="shared" si="0"/>
        <v>0</v>
      </c>
      <c r="M21" s="232">
        <f t="shared" si="2"/>
        <v>10313850</v>
      </c>
    </row>
    <row r="22" spans="1:16" x14ac:dyDescent="0.2">
      <c r="A22" s="229">
        <v>51201601</v>
      </c>
      <c r="B22" s="230" t="s">
        <v>255</v>
      </c>
      <c r="C22" s="231">
        <v>192130815</v>
      </c>
      <c r="D22" s="264">
        <v>0</v>
      </c>
      <c r="E22" s="231">
        <v>0</v>
      </c>
      <c r="F22" s="231">
        <v>0</v>
      </c>
      <c r="G22" s="231">
        <v>0</v>
      </c>
      <c r="H22" s="231">
        <v>1651060</v>
      </c>
      <c r="I22" s="231">
        <v>0</v>
      </c>
      <c r="J22" s="231">
        <v>0</v>
      </c>
      <c r="K22" s="231">
        <v>0</v>
      </c>
      <c r="L22" s="227">
        <f t="shared" si="0"/>
        <v>1651060</v>
      </c>
      <c r="M22" s="232">
        <f t="shared" si="2"/>
        <v>193781875</v>
      </c>
    </row>
    <row r="23" spans="1:16" s="233" customFormat="1" x14ac:dyDescent="0.2">
      <c r="A23" s="229">
        <v>512043</v>
      </c>
      <c r="B23" s="230" t="s">
        <v>256</v>
      </c>
      <c r="C23" s="231">
        <v>1994102467.98</v>
      </c>
      <c r="D23" s="264">
        <v>6452896.9323000005</v>
      </c>
      <c r="E23" s="231">
        <f>40000*0.1</f>
        <v>4000</v>
      </c>
      <c r="F23" s="231">
        <v>0</v>
      </c>
      <c r="G23" s="231">
        <v>0</v>
      </c>
      <c r="H23" s="231">
        <v>3013398.4</v>
      </c>
      <c r="I23" s="231">
        <v>0</v>
      </c>
      <c r="J23" s="231">
        <v>0</v>
      </c>
      <c r="K23" s="231">
        <v>0</v>
      </c>
      <c r="L23" s="227">
        <f t="shared" si="0"/>
        <v>9470295.3322999999</v>
      </c>
      <c r="M23" s="232">
        <f t="shared" si="2"/>
        <v>2003572763.3123</v>
      </c>
      <c r="N23" s="233" t="s">
        <v>10</v>
      </c>
    </row>
    <row r="24" spans="1:16" x14ac:dyDescent="0.2">
      <c r="A24" s="229"/>
      <c r="B24" s="234" t="s">
        <v>11</v>
      </c>
      <c r="C24" s="235">
        <f t="shared" ref="C24:K24" si="3">SUM(C12:C23)</f>
        <v>14449876043.230001</v>
      </c>
      <c r="D24" s="235">
        <f>SUM(D12:D23)</f>
        <v>165245044.70565</v>
      </c>
      <c r="E24" s="235">
        <f t="shared" si="3"/>
        <v>21772667.500000004</v>
      </c>
      <c r="F24" s="235">
        <f t="shared" si="3"/>
        <v>19552773.600000001</v>
      </c>
      <c r="G24" s="235">
        <f t="shared" si="3"/>
        <v>28468936.600000001</v>
      </c>
      <c r="H24" s="235">
        <f t="shared" si="3"/>
        <v>182578533.71999997</v>
      </c>
      <c r="I24" s="235">
        <f t="shared" si="3"/>
        <v>70953538.320000008</v>
      </c>
      <c r="J24" s="235">
        <f t="shared" si="3"/>
        <v>35553987.425000004</v>
      </c>
      <c r="K24" s="235">
        <f t="shared" si="3"/>
        <v>9213621.1818749998</v>
      </c>
      <c r="L24" s="235">
        <f>SUM(L12:L23)</f>
        <v>533339103.05252504</v>
      </c>
      <c r="M24" s="236">
        <f t="shared" si="2"/>
        <v>14983215146.282526</v>
      </c>
    </row>
    <row r="25" spans="1:16" x14ac:dyDescent="0.2">
      <c r="A25" s="229"/>
      <c r="B25" s="234"/>
      <c r="C25" s="231"/>
      <c r="D25" s="231"/>
      <c r="E25" s="231"/>
      <c r="F25" s="231"/>
      <c r="G25" s="231"/>
      <c r="H25" s="231"/>
      <c r="I25" s="231"/>
      <c r="J25" s="231"/>
      <c r="K25" s="231"/>
      <c r="L25" s="227">
        <f>SUM(D25:G25)</f>
        <v>0</v>
      </c>
      <c r="M25" s="232"/>
    </row>
    <row r="26" spans="1:16" x14ac:dyDescent="0.2">
      <c r="A26" s="229">
        <v>51203001</v>
      </c>
      <c r="B26" s="230" t="s">
        <v>257</v>
      </c>
      <c r="C26" s="231">
        <v>267515271.83000001</v>
      </c>
      <c r="D26" s="231">
        <v>7390911.9420499997</v>
      </c>
      <c r="E26" s="231">
        <f>22587*0.1</f>
        <v>2258.7000000000003</v>
      </c>
      <c r="F26" s="231">
        <v>0</v>
      </c>
      <c r="G26" s="231">
        <v>2130139.0500000003</v>
      </c>
      <c r="H26" s="231">
        <v>4556644.12</v>
      </c>
      <c r="I26" s="231">
        <v>0</v>
      </c>
      <c r="J26" s="231">
        <v>0</v>
      </c>
      <c r="K26" s="231">
        <v>0</v>
      </c>
      <c r="L26" s="227">
        <f>SUM(D26:K26)</f>
        <v>14079953.81205</v>
      </c>
      <c r="M26" s="236">
        <f>L26+C26</f>
        <v>281595225.64205003</v>
      </c>
    </row>
    <row r="27" spans="1:16" x14ac:dyDescent="0.2">
      <c r="A27" s="229">
        <v>51203102</v>
      </c>
      <c r="B27" s="230" t="s">
        <v>258</v>
      </c>
      <c r="C27" s="231">
        <v>1357053391.27</v>
      </c>
      <c r="D27" s="231">
        <v>14666401.381450001</v>
      </c>
      <c r="E27" s="231">
        <f>26165892*0.1</f>
        <v>2616589.2000000002</v>
      </c>
      <c r="F27" s="231">
        <v>0</v>
      </c>
      <c r="G27" s="231">
        <v>3925704.25</v>
      </c>
      <c r="H27" s="231">
        <v>17200087.739999998</v>
      </c>
      <c r="I27" s="231">
        <v>0</v>
      </c>
      <c r="J27" s="231">
        <v>0</v>
      </c>
      <c r="K27" s="231">
        <v>0</v>
      </c>
      <c r="L27" s="227">
        <f>SUM(D27:K27)</f>
        <v>38408782.571449995</v>
      </c>
      <c r="M27" s="236">
        <f>L27+C27</f>
        <v>1395462173.84145</v>
      </c>
    </row>
    <row r="28" spans="1:16" x14ac:dyDescent="0.2">
      <c r="A28" s="229">
        <v>51203002</v>
      </c>
      <c r="B28" s="230" t="s">
        <v>259</v>
      </c>
      <c r="C28" s="231">
        <v>49349252.380000003</v>
      </c>
      <c r="D28" s="231">
        <v>673682.94630000007</v>
      </c>
      <c r="E28" s="231">
        <f>938900*0.1</f>
        <v>93890</v>
      </c>
      <c r="F28" s="231">
        <v>0</v>
      </c>
      <c r="G28" s="231">
        <v>170505.4</v>
      </c>
      <c r="H28" s="231">
        <v>748109.98</v>
      </c>
      <c r="I28" s="231">
        <v>0</v>
      </c>
      <c r="J28" s="231">
        <v>0</v>
      </c>
      <c r="K28" s="231">
        <v>0</v>
      </c>
      <c r="L28" s="227">
        <f>SUM(D28:K28)</f>
        <v>1686188.3263000001</v>
      </c>
      <c r="M28" s="236">
        <f>L28+C28</f>
        <v>51035440.706300005</v>
      </c>
    </row>
    <row r="29" spans="1:16" x14ac:dyDescent="0.2">
      <c r="A29" s="229"/>
      <c r="B29" s="234" t="s">
        <v>12</v>
      </c>
      <c r="C29" s="235">
        <f t="shared" ref="C29:H29" si="4">SUM(C26:C28)</f>
        <v>1673917915.48</v>
      </c>
      <c r="D29" s="235">
        <f>SUM(D26:D28)</f>
        <v>22730996.2698</v>
      </c>
      <c r="E29" s="235">
        <f t="shared" si="4"/>
        <v>2712737.9000000004</v>
      </c>
      <c r="F29" s="235">
        <f t="shared" si="4"/>
        <v>0</v>
      </c>
      <c r="G29" s="235">
        <f t="shared" si="4"/>
        <v>6226348.7000000011</v>
      </c>
      <c r="H29" s="235">
        <f t="shared" si="4"/>
        <v>22504841.84</v>
      </c>
      <c r="I29" s="235">
        <f>SUM(I26:I28)</f>
        <v>0</v>
      </c>
      <c r="J29" s="235">
        <f>SUM(J26:J28)</f>
        <v>0</v>
      </c>
      <c r="K29" s="235">
        <f>SUM(K26:K28)</f>
        <v>0</v>
      </c>
      <c r="L29" s="231">
        <f>SUM(L26:L28)</f>
        <v>54174924.709799998</v>
      </c>
      <c r="M29" s="236">
        <f>L29+C29</f>
        <v>1728092840.1898</v>
      </c>
    </row>
    <row r="30" spans="1:16" x14ac:dyDescent="0.2">
      <c r="A30" s="229"/>
      <c r="B30" s="230"/>
      <c r="C30" s="231"/>
      <c r="D30" s="261"/>
      <c r="E30" s="261"/>
      <c r="F30" s="261"/>
      <c r="G30" s="261"/>
      <c r="H30" s="261"/>
      <c r="I30" s="261"/>
      <c r="J30" s="261"/>
      <c r="K30" s="261"/>
      <c r="L30" s="227">
        <f>SUM(D30:G30)</f>
        <v>0</v>
      </c>
      <c r="M30" s="232"/>
    </row>
    <row r="31" spans="1:16" x14ac:dyDescent="0.2">
      <c r="A31" s="229">
        <v>51201901</v>
      </c>
      <c r="B31" s="237" t="s">
        <v>264</v>
      </c>
      <c r="C31" s="231">
        <v>297782899.73000002</v>
      </c>
      <c r="D31" s="231">
        <v>9819223.4185499996</v>
      </c>
      <c r="E31" s="231">
        <v>317226.66666666669</v>
      </c>
      <c r="F31" s="231">
        <v>0</v>
      </c>
      <c r="G31" s="231">
        <v>592014.22222222225</v>
      </c>
      <c r="H31" s="231">
        <v>2563539.0755555555</v>
      </c>
      <c r="I31" s="231">
        <v>0</v>
      </c>
      <c r="J31" s="231">
        <v>0</v>
      </c>
      <c r="K31" s="231">
        <v>0</v>
      </c>
      <c r="L31" s="227">
        <f t="shared" ref="L31:L36" si="5">SUM(D31:K31)</f>
        <v>13292003.382994443</v>
      </c>
      <c r="M31" s="236">
        <f t="shared" ref="M31:M37" si="6">L31+C31</f>
        <v>311074903.11299443</v>
      </c>
      <c r="O31" s="216">
        <f>7137600*10/100</f>
        <v>713760</v>
      </c>
      <c r="P31" s="309">
        <v>0.09</v>
      </c>
    </row>
    <row r="32" spans="1:16" x14ac:dyDescent="0.2">
      <c r="A32" s="229">
        <v>51201902</v>
      </c>
      <c r="B32" s="237" t="s">
        <v>260</v>
      </c>
      <c r="C32" s="231">
        <v>36611000</v>
      </c>
      <c r="D32" s="231">
        <v>469627.34</v>
      </c>
      <c r="E32" s="231">
        <v>237920</v>
      </c>
      <c r="F32" s="231">
        <v>0</v>
      </c>
      <c r="G32" s="231">
        <v>444010.66666666669</v>
      </c>
      <c r="H32" s="231">
        <v>1922654.3066666666</v>
      </c>
      <c r="I32" s="231">
        <v>0</v>
      </c>
      <c r="J32" s="231">
        <v>0</v>
      </c>
      <c r="K32" s="231">
        <v>0</v>
      </c>
      <c r="L32" s="227">
        <f t="shared" si="5"/>
        <v>3074212.3133333335</v>
      </c>
      <c r="M32" s="236">
        <f t="shared" si="6"/>
        <v>39685212.313333333</v>
      </c>
      <c r="P32" s="247">
        <f>+$O$31/$P$31*4/100</f>
        <v>317226.66666666669</v>
      </c>
    </row>
    <row r="33" spans="1:21" x14ac:dyDescent="0.2">
      <c r="A33" s="229">
        <v>51201903</v>
      </c>
      <c r="B33" s="237" t="s">
        <v>261</v>
      </c>
      <c r="C33" s="231">
        <v>24311900</v>
      </c>
      <c r="D33" s="231">
        <v>313085.04499999998</v>
      </c>
      <c r="E33" s="231">
        <v>158613.33333333334</v>
      </c>
      <c r="F33" s="231">
        <v>0</v>
      </c>
      <c r="G33" s="231">
        <v>296007.11111111112</v>
      </c>
      <c r="H33" s="231">
        <v>1281769.5377777778</v>
      </c>
      <c r="I33" s="231">
        <v>0</v>
      </c>
      <c r="J33" s="231">
        <v>0</v>
      </c>
      <c r="K33" s="231">
        <v>0</v>
      </c>
      <c r="L33" s="227">
        <f t="shared" si="5"/>
        <v>2049475.0272222222</v>
      </c>
      <c r="M33" s="236">
        <f t="shared" si="6"/>
        <v>26361375.027222224</v>
      </c>
      <c r="P33" s="247">
        <f>+$O$31/$P$31*3/100</f>
        <v>237920</v>
      </c>
    </row>
    <row r="34" spans="1:21" x14ac:dyDescent="0.2">
      <c r="A34" s="229">
        <v>51201904</v>
      </c>
      <c r="B34" s="237" t="s">
        <v>265</v>
      </c>
      <c r="C34" s="231">
        <v>93085200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27">
        <f t="shared" si="5"/>
        <v>0</v>
      </c>
      <c r="M34" s="236">
        <f t="shared" si="6"/>
        <v>93085200</v>
      </c>
      <c r="P34" s="247">
        <f>+$O$31/$P$31*2/100</f>
        <v>158613.33333333334</v>
      </c>
    </row>
    <row r="35" spans="1:21" x14ac:dyDescent="0.2">
      <c r="A35" s="229">
        <v>51201906</v>
      </c>
      <c r="B35" s="237" t="s">
        <v>262</v>
      </c>
      <c r="C35" s="231">
        <v>69297200</v>
      </c>
      <c r="D35" s="231">
        <v>0</v>
      </c>
      <c r="E35" s="231">
        <v>0</v>
      </c>
      <c r="F35" s="231">
        <v>0</v>
      </c>
      <c r="G35" s="231">
        <v>0</v>
      </c>
      <c r="H35" s="231">
        <v>0</v>
      </c>
      <c r="I35" s="231">
        <v>0</v>
      </c>
      <c r="J35" s="231">
        <v>0</v>
      </c>
      <c r="K35" s="231">
        <v>0</v>
      </c>
      <c r="L35" s="227">
        <f t="shared" si="5"/>
        <v>0</v>
      </c>
      <c r="M35" s="236">
        <f t="shared" si="6"/>
        <v>69297200</v>
      </c>
    </row>
    <row r="36" spans="1:21" ht="13.5" thickBot="1" x14ac:dyDescent="0.25">
      <c r="A36" s="238">
        <v>51201907</v>
      </c>
      <c r="B36" s="239" t="s">
        <v>263</v>
      </c>
      <c r="C36" s="262">
        <v>46296700</v>
      </c>
      <c r="D36" s="262">
        <v>0</v>
      </c>
      <c r="E36" s="262">
        <v>0</v>
      </c>
      <c r="F36" s="262">
        <v>0</v>
      </c>
      <c r="G36" s="262">
        <v>0</v>
      </c>
      <c r="H36" s="262">
        <v>0</v>
      </c>
      <c r="I36" s="262">
        <v>0</v>
      </c>
      <c r="J36" s="262">
        <v>0</v>
      </c>
      <c r="K36" s="262">
        <v>0</v>
      </c>
      <c r="L36" s="227">
        <f t="shared" si="5"/>
        <v>0</v>
      </c>
      <c r="M36" s="240">
        <f t="shared" si="6"/>
        <v>46296700</v>
      </c>
    </row>
    <row r="37" spans="1:21" x14ac:dyDescent="0.2">
      <c r="A37" s="219"/>
      <c r="B37" s="241" t="s">
        <v>13</v>
      </c>
      <c r="C37" s="242">
        <f t="shared" ref="C37:H37" si="7">SUM(C31:C36)</f>
        <v>567384899.73000002</v>
      </c>
      <c r="D37" s="242">
        <f>SUM(D31:D36)</f>
        <v>10601935.803549999</v>
      </c>
      <c r="E37" s="242">
        <f t="shared" si="7"/>
        <v>713760.00000000012</v>
      </c>
      <c r="F37" s="242">
        <f t="shared" si="7"/>
        <v>0</v>
      </c>
      <c r="G37" s="242">
        <f t="shared" si="7"/>
        <v>1332032</v>
      </c>
      <c r="H37" s="242">
        <f t="shared" si="7"/>
        <v>5767962.9199999999</v>
      </c>
      <c r="I37" s="242">
        <f>SUM(I31:I36)</f>
        <v>0</v>
      </c>
      <c r="J37" s="242">
        <f>SUM(J31:J36)</f>
        <v>0</v>
      </c>
      <c r="K37" s="242">
        <f>SUM(K31:K36)</f>
        <v>0</v>
      </c>
      <c r="L37" s="242">
        <f>SUM(L31:L36)</f>
        <v>18415690.723549999</v>
      </c>
      <c r="M37" s="243">
        <f t="shared" si="6"/>
        <v>585800590.45354998</v>
      </c>
    </row>
    <row r="38" spans="1:21" x14ac:dyDescent="0.2">
      <c r="A38" s="219"/>
      <c r="B38" s="220"/>
      <c r="C38" s="244">
        <f t="shared" ref="C38:M38" si="8">+C37+C29+C24</f>
        <v>16691178858.440002</v>
      </c>
      <c r="D38" s="244">
        <f t="shared" si="8"/>
        <v>198577976.77899998</v>
      </c>
      <c r="E38" s="244">
        <f t="shared" si="8"/>
        <v>25199165.400000006</v>
      </c>
      <c r="F38" s="244">
        <f t="shared" si="8"/>
        <v>19552773.600000001</v>
      </c>
      <c r="G38" s="244">
        <f t="shared" si="8"/>
        <v>36027317.300000004</v>
      </c>
      <c r="H38" s="244">
        <f t="shared" si="8"/>
        <v>210851338.47999996</v>
      </c>
      <c r="I38" s="244">
        <f t="shared" si="8"/>
        <v>70953538.320000008</v>
      </c>
      <c r="J38" s="244">
        <f t="shared" si="8"/>
        <v>35553987.425000004</v>
      </c>
      <c r="K38" s="244">
        <f t="shared" si="8"/>
        <v>9213621.1818749998</v>
      </c>
      <c r="L38" s="244">
        <f t="shared" si="8"/>
        <v>605929718.48587501</v>
      </c>
      <c r="M38" s="244">
        <f t="shared" si="8"/>
        <v>17297108576.925877</v>
      </c>
    </row>
    <row r="39" spans="1:21" x14ac:dyDescent="0.2">
      <c r="A39" s="219"/>
      <c r="B39" s="245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6"/>
    </row>
    <row r="40" spans="1:21" x14ac:dyDescent="0.2">
      <c r="B40" s="218" t="s">
        <v>14</v>
      </c>
      <c r="C40" s="247">
        <f>M24</f>
        <v>14983215146.282526</v>
      </c>
      <c r="D40" s="247">
        <f>+D38-198687176.78+109200</f>
        <v>-1.0000169277191162E-3</v>
      </c>
      <c r="E40" s="221"/>
      <c r="G40" s="221">
        <f>+G38-36027317.3</f>
        <v>0</v>
      </c>
      <c r="L40" s="248"/>
    </row>
    <row r="41" spans="1:21" x14ac:dyDescent="0.2">
      <c r="B41" s="218" t="s">
        <v>15</v>
      </c>
      <c r="C41" s="247">
        <f>M29</f>
        <v>1728092840.1898</v>
      </c>
      <c r="D41" s="221"/>
      <c r="E41" s="221"/>
    </row>
    <row r="42" spans="1:21" x14ac:dyDescent="0.2">
      <c r="B42" s="218" t="s">
        <v>16</v>
      </c>
      <c r="C42" s="247">
        <f>M37</f>
        <v>585800590.45354998</v>
      </c>
      <c r="D42" s="221"/>
      <c r="F42" s="247"/>
      <c r="G42" s="247"/>
      <c r="H42" s="247"/>
      <c r="I42" s="247"/>
      <c r="J42" s="247"/>
      <c r="K42" s="247"/>
    </row>
    <row r="43" spans="1:21" x14ac:dyDescent="0.2">
      <c r="C43" s="248"/>
      <c r="E43" s="221"/>
    </row>
    <row r="44" spans="1:21" x14ac:dyDescent="0.2">
      <c r="A44" s="249"/>
      <c r="S44" s="221"/>
    </row>
    <row r="47" spans="1:21" x14ac:dyDescent="0.2">
      <c r="C47" s="247">
        <v>16759380473.719999</v>
      </c>
    </row>
    <row r="48" spans="1:21" x14ac:dyDescent="0.2">
      <c r="C48" s="247">
        <f>-26692000-4460000-37049615.28</f>
        <v>-68201615.280000001</v>
      </c>
    </row>
    <row r="49" spans="3:4" x14ac:dyDescent="0.2">
      <c r="C49" s="247">
        <f>+C47+C48</f>
        <v>16691178858.439999</v>
      </c>
      <c r="D49" s="221"/>
    </row>
    <row r="50" spans="3:4" x14ac:dyDescent="0.2">
      <c r="C50" s="247"/>
    </row>
    <row r="51" spans="3:4" x14ac:dyDescent="0.2">
      <c r="C51" s="247">
        <f>+C38-C49</f>
        <v>0</v>
      </c>
    </row>
    <row r="53" spans="3:4" x14ac:dyDescent="0.2">
      <c r="C53" s="250"/>
    </row>
  </sheetData>
  <mergeCells count="6">
    <mergeCell ref="A8:M8"/>
    <mergeCell ref="A2:M2"/>
    <mergeCell ref="A3:M3"/>
    <mergeCell ref="A4:M4"/>
    <mergeCell ref="A5:M5"/>
    <mergeCell ref="A6:M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/>
  </sheetPr>
  <dimension ref="B8:G48"/>
  <sheetViews>
    <sheetView showGridLines="0" workbookViewId="0">
      <selection activeCell="C18" sqref="C18"/>
    </sheetView>
  </sheetViews>
  <sheetFormatPr baseColWidth="10" defaultColWidth="11.42578125" defaultRowHeight="12.75" x14ac:dyDescent="0.2"/>
  <cols>
    <col min="1" max="1" width="2" customWidth="1"/>
    <col min="2" max="2" width="49.28515625" customWidth="1"/>
    <col min="3" max="3" width="21.140625" customWidth="1"/>
    <col min="4" max="4" width="16.85546875" customWidth="1"/>
    <col min="5" max="5" width="3.7109375" bestFit="1" customWidth="1"/>
    <col min="7" max="7" width="13.42578125" bestFit="1" customWidth="1"/>
  </cols>
  <sheetData>
    <row r="8" spans="2:4" ht="13.5" thickBot="1" x14ac:dyDescent="0.25"/>
    <row r="9" spans="2:4" x14ac:dyDescent="0.2">
      <c r="B9" s="67"/>
      <c r="C9" s="68"/>
      <c r="D9" s="69"/>
    </row>
    <row r="10" spans="2:4" x14ac:dyDescent="0.2">
      <c r="B10" s="363" t="s">
        <v>0</v>
      </c>
      <c r="C10" s="364"/>
      <c r="D10" s="365"/>
    </row>
    <row r="11" spans="2:4" x14ac:dyDescent="0.2">
      <c r="B11" s="363" t="s">
        <v>989</v>
      </c>
      <c r="C11" s="364"/>
      <c r="D11" s="365"/>
    </row>
    <row r="12" spans="2:4" x14ac:dyDescent="0.2">
      <c r="B12" s="363" t="s">
        <v>97</v>
      </c>
      <c r="C12" s="364"/>
      <c r="D12" s="365"/>
    </row>
    <row r="13" spans="2:4" x14ac:dyDescent="0.2">
      <c r="B13" s="363" t="s">
        <v>18</v>
      </c>
      <c r="C13" s="364"/>
      <c r="D13" s="365"/>
    </row>
    <row r="14" spans="2:4" x14ac:dyDescent="0.2">
      <c r="B14" s="363" t="s">
        <v>98</v>
      </c>
      <c r="C14" s="364"/>
      <c r="D14" s="365"/>
    </row>
    <row r="15" spans="2:4" x14ac:dyDescent="0.2">
      <c r="B15" s="70"/>
      <c r="D15" s="71"/>
    </row>
    <row r="16" spans="2:4" x14ac:dyDescent="0.2">
      <c r="B16" s="70"/>
      <c r="C16" s="99" t="s">
        <v>78</v>
      </c>
      <c r="D16" s="72" t="s">
        <v>993</v>
      </c>
    </row>
    <row r="17" spans="2:7" x14ac:dyDescent="0.2">
      <c r="B17" s="70"/>
      <c r="D17" s="72"/>
    </row>
    <row r="18" spans="2:7" x14ac:dyDescent="0.2">
      <c r="B18" s="56" t="s">
        <v>99</v>
      </c>
      <c r="C18" s="120">
        <v>51200202</v>
      </c>
      <c r="D18" s="275">
        <f>+VLOOKUP(C18,Balance!A:G,7,FALSE)</f>
        <v>74135714</v>
      </c>
      <c r="E18" s="214" t="s">
        <v>75</v>
      </c>
      <c r="F18" s="102"/>
    </row>
    <row r="19" spans="2:7" ht="13.5" thickBot="1" x14ac:dyDescent="0.25">
      <c r="B19" s="56"/>
      <c r="C19" s="120"/>
      <c r="D19" s="275"/>
    </row>
    <row r="20" spans="2:7" ht="13.5" thickBot="1" x14ac:dyDescent="0.25">
      <c r="B20" s="74" t="s">
        <v>80</v>
      </c>
      <c r="C20" s="57" t="s">
        <v>71</v>
      </c>
      <c r="D20" s="154">
        <f>+D18</f>
        <v>74135714</v>
      </c>
      <c r="E20" s="102"/>
    </row>
    <row r="21" spans="2:7" ht="13.5" thickBot="1" x14ac:dyDescent="0.25">
      <c r="B21" s="75"/>
      <c r="C21" s="76"/>
      <c r="D21" s="77"/>
    </row>
    <row r="22" spans="2:7" x14ac:dyDescent="0.2">
      <c r="B22" s="51" t="s">
        <v>991</v>
      </c>
    </row>
    <row r="24" spans="2:7" x14ac:dyDescent="0.2">
      <c r="D24" s="106"/>
      <c r="E24" s="51"/>
      <c r="F24" s="51"/>
    </row>
    <row r="25" spans="2:7" x14ac:dyDescent="0.2">
      <c r="D25" s="106"/>
    </row>
    <row r="26" spans="2:7" x14ac:dyDescent="0.2">
      <c r="D26" s="106"/>
      <c r="G26" s="98"/>
    </row>
    <row r="27" spans="2:7" x14ac:dyDescent="0.2">
      <c r="D27" s="106"/>
      <c r="G27" s="98"/>
    </row>
    <row r="28" spans="2:7" x14ac:dyDescent="0.2">
      <c r="D28" s="106"/>
    </row>
    <row r="29" spans="2:7" x14ac:dyDescent="0.2">
      <c r="D29" s="106"/>
    </row>
    <row r="30" spans="2:7" x14ac:dyDescent="0.2">
      <c r="D30" s="106"/>
    </row>
    <row r="31" spans="2:7" x14ac:dyDescent="0.2">
      <c r="D31" s="106"/>
    </row>
    <row r="32" spans="2:7" x14ac:dyDescent="0.2">
      <c r="D32" s="106"/>
    </row>
    <row r="33" spans="4:4" x14ac:dyDescent="0.2">
      <c r="D33" s="106"/>
    </row>
    <row r="34" spans="4:4" x14ac:dyDescent="0.2">
      <c r="D34" s="106"/>
    </row>
    <row r="35" spans="4:4" x14ac:dyDescent="0.2">
      <c r="D35" s="106"/>
    </row>
    <row r="36" spans="4:4" x14ac:dyDescent="0.2">
      <c r="D36" s="106"/>
    </row>
    <row r="37" spans="4:4" x14ac:dyDescent="0.2">
      <c r="D37" s="106"/>
    </row>
    <row r="38" spans="4:4" x14ac:dyDescent="0.2">
      <c r="D38" s="106"/>
    </row>
    <row r="39" spans="4:4" x14ac:dyDescent="0.2">
      <c r="D39" s="106"/>
    </row>
    <row r="40" spans="4:4" x14ac:dyDescent="0.2">
      <c r="D40" s="106"/>
    </row>
    <row r="41" spans="4:4" x14ac:dyDescent="0.2">
      <c r="D41" s="106"/>
    </row>
    <row r="42" spans="4:4" x14ac:dyDescent="0.2">
      <c r="D42" s="106"/>
    </row>
    <row r="43" spans="4:4" x14ac:dyDescent="0.2">
      <c r="D43" s="106"/>
    </row>
    <row r="44" spans="4:4" x14ac:dyDescent="0.2">
      <c r="D44" s="106"/>
    </row>
    <row r="45" spans="4:4" x14ac:dyDescent="0.2">
      <c r="D45" s="106"/>
    </row>
    <row r="46" spans="4:4" x14ac:dyDescent="0.2">
      <c r="D46" s="106"/>
    </row>
    <row r="47" spans="4:4" x14ac:dyDescent="0.2">
      <c r="D47" s="106"/>
    </row>
    <row r="48" spans="4:4" x14ac:dyDescent="0.2">
      <c r="D48" s="106"/>
    </row>
  </sheetData>
  <mergeCells count="5">
    <mergeCell ref="B10:D10"/>
    <mergeCell ref="B11:D11"/>
    <mergeCell ref="B12:D12"/>
    <mergeCell ref="B13:D13"/>
    <mergeCell ref="B14:D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8BE8-5646-46C8-8A85-3188EA9F53EA}">
  <sheetPr>
    <pageSetUpPr fitToPage="1"/>
  </sheetPr>
  <dimension ref="B8:E28"/>
  <sheetViews>
    <sheetView workbookViewId="0">
      <selection activeCell="C32" sqref="C32"/>
    </sheetView>
  </sheetViews>
  <sheetFormatPr baseColWidth="10" defaultColWidth="11.42578125" defaultRowHeight="12.75" x14ac:dyDescent="0.2"/>
  <cols>
    <col min="1" max="1" width="2" customWidth="1"/>
    <col min="2" max="2" width="49.28515625" customWidth="1"/>
    <col min="3" max="3" width="21.140625" customWidth="1"/>
    <col min="4" max="4" width="16.85546875" customWidth="1"/>
  </cols>
  <sheetData>
    <row r="8" spans="2:4" ht="13.5" thickBot="1" x14ac:dyDescent="0.25"/>
    <row r="9" spans="2:4" x14ac:dyDescent="0.2">
      <c r="B9" s="67"/>
      <c r="C9" s="68"/>
      <c r="D9" s="69"/>
    </row>
    <row r="10" spans="2:4" x14ac:dyDescent="0.2">
      <c r="B10" s="363" t="s">
        <v>0</v>
      </c>
      <c r="C10" s="364"/>
      <c r="D10" s="365"/>
    </row>
    <row r="11" spans="2:4" x14ac:dyDescent="0.2">
      <c r="B11" s="363" t="s">
        <v>306</v>
      </c>
      <c r="C11" s="364"/>
      <c r="D11" s="365"/>
    </row>
    <row r="12" spans="2:4" x14ac:dyDescent="0.2">
      <c r="B12" s="363" t="s">
        <v>100</v>
      </c>
      <c r="C12" s="364"/>
      <c r="D12" s="365"/>
    </row>
    <row r="13" spans="2:4" x14ac:dyDescent="0.2">
      <c r="B13" s="363" t="s">
        <v>18</v>
      </c>
      <c r="C13" s="364"/>
      <c r="D13" s="365"/>
    </row>
    <row r="14" spans="2:4" x14ac:dyDescent="0.2">
      <c r="B14" s="363" t="s">
        <v>101</v>
      </c>
      <c r="C14" s="364"/>
      <c r="D14" s="365"/>
    </row>
    <row r="15" spans="2:4" x14ac:dyDescent="0.2">
      <c r="B15" s="70"/>
      <c r="D15" s="71"/>
    </row>
    <row r="16" spans="2:4" x14ac:dyDescent="0.2">
      <c r="B16" s="70"/>
      <c r="C16" s="99" t="s">
        <v>78</v>
      </c>
      <c r="D16" s="72" t="s">
        <v>290</v>
      </c>
    </row>
    <row r="17" spans="2:5" x14ac:dyDescent="0.2">
      <c r="B17" s="70"/>
      <c r="D17" s="72"/>
    </row>
    <row r="18" spans="2:5" x14ac:dyDescent="0.2">
      <c r="B18" s="70"/>
      <c r="D18" s="72"/>
    </row>
    <row r="19" spans="2:5" x14ac:dyDescent="0.2">
      <c r="B19" s="153" t="s">
        <v>315</v>
      </c>
      <c r="C19" s="120">
        <v>5140050101</v>
      </c>
      <c r="D19" s="321">
        <v>0</v>
      </c>
    </row>
    <row r="20" spans="2:5" ht="25.5" x14ac:dyDescent="0.2">
      <c r="B20" s="153" t="s">
        <v>316</v>
      </c>
      <c r="C20" s="120"/>
      <c r="D20" s="322">
        <v>0</v>
      </c>
    </row>
    <row r="21" spans="2:5" x14ac:dyDescent="0.2">
      <c r="B21" s="127" t="s">
        <v>102</v>
      </c>
      <c r="D21" s="213">
        <f>+(D19+D20)*50%</f>
        <v>0</v>
      </c>
      <c r="E21" s="102" t="s">
        <v>244</v>
      </c>
    </row>
    <row r="22" spans="2:5" ht="13.5" thickBot="1" x14ac:dyDescent="0.25">
      <c r="B22" s="75"/>
      <c r="C22" s="76"/>
      <c r="D22" s="77"/>
      <c r="E22" s="102" t="s">
        <v>75</v>
      </c>
    </row>
    <row r="24" spans="2:5" x14ac:dyDescent="0.2">
      <c r="B24" s="51" t="s">
        <v>314</v>
      </c>
    </row>
    <row r="26" spans="2:5" ht="14.25" x14ac:dyDescent="0.2">
      <c r="E26" s="194" t="s">
        <v>103</v>
      </c>
    </row>
    <row r="27" spans="2:5" ht="14.25" x14ac:dyDescent="0.2">
      <c r="E27" s="194" t="s">
        <v>104</v>
      </c>
    </row>
    <row r="28" spans="2:5" ht="15" x14ac:dyDescent="0.25">
      <c r="E28" s="195" t="s">
        <v>105</v>
      </c>
    </row>
  </sheetData>
  <mergeCells count="5">
    <mergeCell ref="B10:D10"/>
    <mergeCell ref="B11:D11"/>
    <mergeCell ref="B12:D12"/>
    <mergeCell ref="B13:D13"/>
    <mergeCell ref="B14:D14"/>
  </mergeCells>
  <pageMargins left="0.7" right="0.7" top="0.75" bottom="0.75" header="0.3" footer="0.3"/>
  <pageSetup fitToHeight="0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  <pageSetUpPr fitToPage="1"/>
  </sheetPr>
  <dimension ref="A10:F35"/>
  <sheetViews>
    <sheetView showGridLines="0" topLeftCell="A18" zoomScaleNormal="100" workbookViewId="0">
      <selection activeCell="B30" sqref="B30"/>
    </sheetView>
  </sheetViews>
  <sheetFormatPr baseColWidth="10" defaultColWidth="11.42578125" defaultRowHeight="12.75" x14ac:dyDescent="0.2"/>
  <cols>
    <col min="1" max="1" width="39.5703125" style="51" customWidth="1"/>
    <col min="2" max="2" width="5.28515625" style="51" bestFit="1" customWidth="1"/>
    <col min="3" max="3" width="11" style="51" bestFit="1" customWidth="1"/>
    <col min="4" max="4" width="28.140625" style="51" customWidth="1"/>
    <col min="5" max="5" width="9.28515625" style="51" customWidth="1"/>
    <col min="6" max="6" width="14.5703125" style="51" bestFit="1" customWidth="1"/>
    <col min="7" max="7" width="13.85546875" style="51" bestFit="1" customWidth="1"/>
    <col min="8" max="16384" width="11.42578125" style="51"/>
  </cols>
  <sheetData>
    <row r="10" spans="1:4" x14ac:dyDescent="0.2">
      <c r="A10" s="364" t="s">
        <v>0</v>
      </c>
      <c r="B10" s="364"/>
      <c r="C10" s="364"/>
      <c r="D10" s="364"/>
    </row>
    <row r="11" spans="1:4" x14ac:dyDescent="0.2">
      <c r="A11" s="364" t="s">
        <v>989</v>
      </c>
      <c r="B11" s="364"/>
      <c r="C11" s="364"/>
      <c r="D11" s="364"/>
    </row>
    <row r="12" spans="1:4" x14ac:dyDescent="0.2">
      <c r="A12" s="364" t="s">
        <v>106</v>
      </c>
      <c r="B12" s="364"/>
      <c r="C12" s="364"/>
      <c r="D12" s="364"/>
    </row>
    <row r="13" spans="1:4" x14ac:dyDescent="0.2">
      <c r="A13" s="364" t="s">
        <v>18</v>
      </c>
      <c r="B13" s="364"/>
      <c r="C13" s="364"/>
      <c r="D13" s="364"/>
    </row>
    <row r="14" spans="1:4" x14ac:dyDescent="0.2">
      <c r="A14" s="364" t="s">
        <v>107</v>
      </c>
      <c r="B14" s="364"/>
      <c r="C14" s="364"/>
      <c r="D14" s="364"/>
    </row>
    <row r="15" spans="1:4" ht="13.5" thickBot="1" x14ac:dyDescent="0.25"/>
    <row r="16" spans="1:4" ht="22.5" customHeight="1" thickBot="1" x14ac:dyDescent="0.25">
      <c r="A16" s="290" t="s">
        <v>108</v>
      </c>
      <c r="B16" s="196"/>
      <c r="C16" s="197" t="s">
        <v>78</v>
      </c>
      <c r="D16" s="291" t="s">
        <v>7</v>
      </c>
    </row>
    <row r="17" spans="1:6" ht="13.5" thickBot="1" x14ac:dyDescent="0.25">
      <c r="A17" s="199" t="s">
        <v>109</v>
      </c>
      <c r="B17" s="198" t="s">
        <v>71</v>
      </c>
      <c r="C17" s="198">
        <v>5140050401</v>
      </c>
      <c r="D17" s="154">
        <f>+VLOOKUP(C17,Balance!A:G,7,FALSE)</f>
        <v>229331348.61000001</v>
      </c>
      <c r="E17" s="102"/>
    </row>
    <row r="18" spans="1:6" x14ac:dyDescent="0.2">
      <c r="A18" s="73"/>
      <c r="B18" s="125"/>
      <c r="C18" s="125"/>
      <c r="D18" s="55"/>
    </row>
    <row r="19" spans="1:6" x14ac:dyDescent="0.2">
      <c r="A19" s="199" t="s">
        <v>110</v>
      </c>
      <c r="B19" s="125"/>
      <c r="C19" s="125"/>
      <c r="D19" s="55">
        <f>+D17</f>
        <v>229331348.61000001</v>
      </c>
    </row>
    <row r="20" spans="1:6" x14ac:dyDescent="0.2">
      <c r="A20" s="199" t="s">
        <v>111</v>
      </c>
      <c r="B20" s="125"/>
      <c r="C20" s="125"/>
      <c r="D20" s="55">
        <f>+D19/2</f>
        <v>114665674.30500001</v>
      </c>
    </row>
    <row r="21" spans="1:6" x14ac:dyDescent="0.2">
      <c r="A21" s="199"/>
      <c r="B21" s="125"/>
      <c r="C21" s="125"/>
      <c r="D21" s="55"/>
    </row>
    <row r="22" spans="1:6" x14ac:dyDescent="0.2">
      <c r="A22" s="199" t="s">
        <v>112</v>
      </c>
      <c r="B22" s="125"/>
      <c r="C22" s="125"/>
      <c r="D22" s="55">
        <f>+D17*0.5</f>
        <v>114665674.30500001</v>
      </c>
    </row>
    <row r="23" spans="1:6" x14ac:dyDescent="0.2">
      <c r="A23" s="199"/>
      <c r="B23" s="125"/>
      <c r="C23" s="125"/>
      <c r="D23" s="55"/>
    </row>
    <row r="24" spans="1:6" x14ac:dyDescent="0.2">
      <c r="A24" s="199" t="s">
        <v>995</v>
      </c>
      <c r="B24" s="125">
        <v>0.5</v>
      </c>
      <c r="C24" s="125"/>
      <c r="D24" s="292">
        <f>+D17*0.5</f>
        <v>114665674.30500001</v>
      </c>
      <c r="E24" s="102"/>
      <c r="F24" s="102"/>
    </row>
    <row r="25" spans="1:6" x14ac:dyDescent="0.2">
      <c r="A25" s="199"/>
      <c r="D25" s="123"/>
    </row>
    <row r="26" spans="1:6" hidden="1" x14ac:dyDescent="0.2">
      <c r="A26" s="199" t="s">
        <v>113</v>
      </c>
      <c r="D26" s="123">
        <f>+D17-D24</f>
        <v>114665674.30500001</v>
      </c>
    </row>
    <row r="27" spans="1:6" ht="13.5" thickBot="1" x14ac:dyDescent="0.25">
      <c r="A27" s="200"/>
      <c r="B27" s="201"/>
      <c r="C27" s="201"/>
      <c r="D27" s="124"/>
    </row>
    <row r="29" spans="1:6" x14ac:dyDescent="0.2">
      <c r="A29" s="51" t="s">
        <v>994</v>
      </c>
    </row>
    <row r="31" spans="1:6" x14ac:dyDescent="0.2">
      <c r="D31" s="125"/>
    </row>
    <row r="32" spans="1:6" x14ac:dyDescent="0.2">
      <c r="A32" s="384"/>
      <c r="B32" s="384"/>
      <c r="C32" s="109"/>
      <c r="D32" s="107"/>
    </row>
    <row r="33" spans="1:4" x14ac:dyDescent="0.2">
      <c r="A33" s="384"/>
      <c r="B33" s="384"/>
      <c r="C33" s="109"/>
      <c r="D33" s="107"/>
    </row>
    <row r="35" spans="1:4" x14ac:dyDescent="0.2">
      <c r="A35" s="384"/>
      <c r="B35" s="384"/>
      <c r="C35" s="109"/>
      <c r="D35" s="126"/>
    </row>
  </sheetData>
  <mergeCells count="8">
    <mergeCell ref="A32:B32"/>
    <mergeCell ref="A33:B33"/>
    <mergeCell ref="A35:B35"/>
    <mergeCell ref="A14:D14"/>
    <mergeCell ref="A10:D10"/>
    <mergeCell ref="A11:D11"/>
    <mergeCell ref="A12:D12"/>
    <mergeCell ref="A13:D13"/>
  </mergeCells>
  <phoneticPr fontId="5" type="noConversion"/>
  <printOptions horizontalCentered="1"/>
  <pageMargins left="0.70866141732283472" right="0.23622047244094491" top="0.98425196850393704" bottom="0.98425196850393704" header="0" footer="0.98425196850393704"/>
  <pageSetup orientation="portrait" horizontalDpi="1200" verticalDpi="1200" r:id="rId1"/>
  <headerFooter alignWithMargins="0">
    <oddFooter xml:space="preserve">&amp;CAnexo GMF- Valor no deducible 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B8:G28"/>
  <sheetViews>
    <sheetView showGridLines="0" topLeftCell="A19" workbookViewId="0">
      <selection activeCell="E21" sqref="E21"/>
    </sheetView>
  </sheetViews>
  <sheetFormatPr baseColWidth="10" defaultColWidth="11.42578125" defaultRowHeight="12.75" x14ac:dyDescent="0.2"/>
  <cols>
    <col min="1" max="1" width="2" customWidth="1"/>
    <col min="2" max="2" width="43.7109375" customWidth="1"/>
    <col min="3" max="3" width="3.7109375" customWidth="1"/>
    <col min="4" max="4" width="13" bestFit="1" customWidth="1"/>
    <col min="5" max="5" width="17.140625" customWidth="1"/>
    <col min="6" max="6" width="3.7109375" bestFit="1" customWidth="1"/>
  </cols>
  <sheetData>
    <row r="8" spans="2:5" ht="13.5" thickBot="1" x14ac:dyDescent="0.25"/>
    <row r="9" spans="2:5" x14ac:dyDescent="0.2">
      <c r="B9" s="67"/>
      <c r="C9" s="68"/>
      <c r="D9" s="68"/>
      <c r="E9" s="69"/>
    </row>
    <row r="10" spans="2:5" x14ac:dyDescent="0.2">
      <c r="B10" s="363" t="s">
        <v>0</v>
      </c>
      <c r="C10" s="364"/>
      <c r="D10" s="364"/>
      <c r="E10" s="365"/>
    </row>
    <row r="11" spans="2:5" x14ac:dyDescent="0.2">
      <c r="B11" s="363" t="s">
        <v>989</v>
      </c>
      <c r="C11" s="364"/>
      <c r="D11" s="364"/>
      <c r="E11" s="365"/>
    </row>
    <row r="12" spans="2:5" x14ac:dyDescent="0.2">
      <c r="B12" s="363" t="s">
        <v>114</v>
      </c>
      <c r="C12" s="364"/>
      <c r="D12" s="364"/>
      <c r="E12" s="365"/>
    </row>
    <row r="13" spans="2:5" x14ac:dyDescent="0.2">
      <c r="B13" s="363" t="s">
        <v>18</v>
      </c>
      <c r="C13" s="364"/>
      <c r="D13" s="364"/>
      <c r="E13" s="365"/>
    </row>
    <row r="14" spans="2:5" x14ac:dyDescent="0.2">
      <c r="B14" s="363" t="s">
        <v>115</v>
      </c>
      <c r="C14" s="364"/>
      <c r="D14" s="364"/>
      <c r="E14" s="365"/>
    </row>
    <row r="15" spans="2:5" x14ac:dyDescent="0.2">
      <c r="B15" s="70"/>
      <c r="E15" s="71"/>
    </row>
    <row r="16" spans="2:5" x14ac:dyDescent="0.2">
      <c r="B16" s="70"/>
      <c r="D16" t="s">
        <v>78</v>
      </c>
      <c r="E16" s="72" t="s">
        <v>993</v>
      </c>
    </row>
    <row r="17" spans="2:7" x14ac:dyDescent="0.2">
      <c r="B17" s="70"/>
      <c r="E17" s="72"/>
    </row>
    <row r="18" spans="2:7" x14ac:dyDescent="0.2">
      <c r="B18" s="60" t="s">
        <v>116</v>
      </c>
      <c r="D18">
        <v>51552001</v>
      </c>
      <c r="E18" s="275">
        <f>IFERROR(VLOOKUP(D18,Balance!A:G,7,FALSE),0)</f>
        <v>0</v>
      </c>
    </row>
    <row r="19" spans="2:7" x14ac:dyDescent="0.2">
      <c r="B19" s="60" t="s">
        <v>304</v>
      </c>
      <c r="D19">
        <v>51552002</v>
      </c>
      <c r="E19" s="275">
        <f>IFERROR(VLOOKUP(D19,Balance!A:G,7,FALSE),0)</f>
        <v>45601566</v>
      </c>
    </row>
    <row r="20" spans="2:7" x14ac:dyDescent="0.2">
      <c r="B20" s="56" t="s">
        <v>117</v>
      </c>
      <c r="D20" s="111">
        <v>519095070401</v>
      </c>
      <c r="E20" s="275">
        <f>IFERROR(VLOOKUP(D20,Balance!A:G,7,FALSE),0)</f>
        <v>25835667</v>
      </c>
    </row>
    <row r="21" spans="2:7" x14ac:dyDescent="0.2">
      <c r="B21" s="56" t="s">
        <v>118</v>
      </c>
      <c r="D21">
        <v>51909501</v>
      </c>
      <c r="E21" s="275">
        <f>IFERROR(VLOOKUP(D21,Balance!A:G,7,FALSE),0)</f>
        <v>5314.38</v>
      </c>
    </row>
    <row r="22" spans="2:7" x14ac:dyDescent="0.2">
      <c r="B22" s="56" t="s">
        <v>119</v>
      </c>
      <c r="D22" s="111">
        <v>519095070407</v>
      </c>
      <c r="E22" s="275">
        <f>IFERROR(VLOOKUP(D22,Balance!A:G,7,FALSE),0)</f>
        <v>4987130</v>
      </c>
    </row>
    <row r="23" spans="2:7" x14ac:dyDescent="0.2">
      <c r="B23" s="331" t="s">
        <v>320</v>
      </c>
      <c r="C23" s="332"/>
      <c r="D23" s="333">
        <v>5125</v>
      </c>
      <c r="E23" s="275">
        <f>IFERROR(VLOOKUP(D23,Balance!A:G,7,FALSE),0)</f>
        <v>0</v>
      </c>
    </row>
    <row r="24" spans="2:7" ht="13.5" thickBot="1" x14ac:dyDescent="0.25">
      <c r="B24" s="60"/>
      <c r="C24" s="57"/>
      <c r="D24" s="57"/>
      <c r="E24" s="275"/>
    </row>
    <row r="25" spans="2:7" ht="13.5" thickBot="1" x14ac:dyDescent="0.25">
      <c r="B25" s="74" t="s">
        <v>80</v>
      </c>
      <c r="C25" s="57" t="s">
        <v>71</v>
      </c>
      <c r="D25" s="57"/>
      <c r="E25" s="296">
        <f>SUM(E20:E22)</f>
        <v>30828111.379999999</v>
      </c>
      <c r="F25" s="102" t="s">
        <v>75</v>
      </c>
      <c r="G25" s="102"/>
    </row>
    <row r="26" spans="2:7" ht="13.5" thickBot="1" x14ac:dyDescent="0.25">
      <c r="B26" s="75"/>
      <c r="C26" s="76"/>
      <c r="D26" s="76"/>
      <c r="E26" s="77"/>
      <c r="F26" s="99"/>
    </row>
    <row r="27" spans="2:7" x14ac:dyDescent="0.2">
      <c r="B27" s="51" t="s">
        <v>991</v>
      </c>
    </row>
    <row r="28" spans="2:7" x14ac:dyDescent="0.2">
      <c r="E28" s="64">
        <f>+SUM(E18:E23)</f>
        <v>76429677.379999995</v>
      </c>
    </row>
  </sheetData>
  <mergeCells count="5">
    <mergeCell ref="B10:E10"/>
    <mergeCell ref="B11:E11"/>
    <mergeCell ref="B12:E12"/>
    <mergeCell ref="B13:E13"/>
    <mergeCell ref="B14:E14"/>
  </mergeCells>
  <printOptions horizontalCentered="1"/>
  <pageMargins left="0.70866141732283472" right="0.70866141732283472" top="0.74803149606299213" bottom="0.74803149606299213" header="0.31496062992125984" footer="1.0629921259842521"/>
  <pageSetup paperSize="9" fitToHeight="0" orientation="portrait" r:id="rId1"/>
  <headerFooter>
    <oddFooter>&amp;CAnexo Oros Gastos No Deducibles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/>
    <pageSetUpPr fitToPage="1"/>
  </sheetPr>
  <dimension ref="B8:L68"/>
  <sheetViews>
    <sheetView tabSelected="1" workbookViewId="0">
      <selection activeCell="F20" sqref="F20"/>
    </sheetView>
  </sheetViews>
  <sheetFormatPr baseColWidth="10" defaultColWidth="11.42578125" defaultRowHeight="12.75" x14ac:dyDescent="0.2"/>
  <cols>
    <col min="1" max="1" width="2" customWidth="1"/>
    <col min="2" max="2" width="56.42578125" customWidth="1"/>
    <col min="3" max="3" width="13.140625" customWidth="1"/>
    <col min="4" max="4" width="16.85546875" customWidth="1"/>
    <col min="5" max="5" width="16" customWidth="1"/>
    <col min="6" max="6" width="15.42578125" style="106" bestFit="1" customWidth="1"/>
    <col min="8" max="9" width="13.85546875" bestFit="1" customWidth="1"/>
    <col min="10" max="10" width="14.42578125" bestFit="1" customWidth="1"/>
    <col min="12" max="12" width="13.85546875" bestFit="1" customWidth="1"/>
  </cols>
  <sheetData>
    <row r="8" spans="2:4" ht="13.5" thickBot="1" x14ac:dyDescent="0.25"/>
    <row r="9" spans="2:4" x14ac:dyDescent="0.2">
      <c r="B9" s="67"/>
      <c r="C9" s="68"/>
      <c r="D9" s="69"/>
    </row>
    <row r="10" spans="2:4" x14ac:dyDescent="0.2">
      <c r="B10" s="363" t="s">
        <v>0</v>
      </c>
      <c r="C10" s="364"/>
      <c r="D10" s="365"/>
    </row>
    <row r="11" spans="2:4" x14ac:dyDescent="0.2">
      <c r="B11" s="363" t="s">
        <v>989</v>
      </c>
      <c r="C11" s="364"/>
      <c r="D11" s="365"/>
    </row>
    <row r="12" spans="2:4" x14ac:dyDescent="0.2">
      <c r="B12" s="363" t="s">
        <v>120</v>
      </c>
      <c r="C12" s="364"/>
      <c r="D12" s="365"/>
    </row>
    <row r="13" spans="2:4" x14ac:dyDescent="0.2">
      <c r="B13" s="363" t="s">
        <v>18</v>
      </c>
      <c r="C13" s="364"/>
      <c r="D13" s="365"/>
    </row>
    <row r="14" spans="2:4" x14ac:dyDescent="0.2">
      <c r="B14" s="363" t="s">
        <v>121</v>
      </c>
      <c r="C14" s="364"/>
      <c r="D14" s="365"/>
    </row>
    <row r="15" spans="2:4" x14ac:dyDescent="0.2">
      <c r="B15" s="70"/>
      <c r="D15" s="71"/>
    </row>
    <row r="16" spans="2:4" x14ac:dyDescent="0.2">
      <c r="B16" s="70"/>
      <c r="C16" s="99" t="s">
        <v>78</v>
      </c>
      <c r="D16" s="72" t="s">
        <v>993</v>
      </c>
    </row>
    <row r="17" spans="2:12" x14ac:dyDescent="0.2">
      <c r="B17" s="70"/>
      <c r="D17" s="72"/>
    </row>
    <row r="18" spans="2:12" x14ac:dyDescent="0.2">
      <c r="B18" s="56" t="s">
        <v>122</v>
      </c>
      <c r="C18" s="120">
        <v>517020</v>
      </c>
      <c r="D18" s="275">
        <f>+VLOOKUP(C18,Balance!A:G,7,FALSE)</f>
        <v>123588616.59999999</v>
      </c>
      <c r="E18" s="102"/>
    </row>
    <row r="19" spans="2:12" x14ac:dyDescent="0.2">
      <c r="B19" s="56" t="s">
        <v>242</v>
      </c>
      <c r="C19" s="120">
        <v>4198</v>
      </c>
      <c r="D19" s="322">
        <v>0</v>
      </c>
      <c r="E19" s="102"/>
    </row>
    <row r="20" spans="2:12" ht="13.5" thickBot="1" x14ac:dyDescent="0.25">
      <c r="B20" s="56"/>
      <c r="C20" s="120"/>
      <c r="D20" s="275"/>
    </row>
    <row r="21" spans="2:12" ht="13.5" thickBot="1" x14ac:dyDescent="0.25">
      <c r="B21" s="127" t="s">
        <v>241</v>
      </c>
      <c r="C21" s="120" t="s">
        <v>71</v>
      </c>
      <c r="D21" s="164">
        <f>SUM(D18:D20)</f>
        <v>123588616.59999999</v>
      </c>
      <c r="E21" s="102" t="s">
        <v>75</v>
      </c>
    </row>
    <row r="22" spans="2:12" ht="13.5" thickBot="1" x14ac:dyDescent="0.25">
      <c r="B22" s="75"/>
      <c r="C22" s="76"/>
      <c r="D22" s="77"/>
    </row>
    <row r="24" spans="2:12" x14ac:dyDescent="0.2">
      <c r="B24" s="51" t="s">
        <v>991</v>
      </c>
    </row>
    <row r="27" spans="2:12" ht="15" x14ac:dyDescent="0.25">
      <c r="B27" s="202"/>
      <c r="C27" s="259"/>
      <c r="F27" s="106" t="s">
        <v>123</v>
      </c>
      <c r="L27" s="99"/>
    </row>
    <row r="28" spans="2:12" x14ac:dyDescent="0.2">
      <c r="B28" t="s">
        <v>124</v>
      </c>
      <c r="F28" s="106" t="s">
        <v>125</v>
      </c>
    </row>
    <row r="29" spans="2:12" x14ac:dyDescent="0.2">
      <c r="E29" s="106"/>
      <c r="F29" s="106" t="s">
        <v>126</v>
      </c>
    </row>
    <row r="30" spans="2:12" x14ac:dyDescent="0.2">
      <c r="E30" s="106"/>
      <c r="F30" s="106" t="s">
        <v>237</v>
      </c>
    </row>
    <row r="31" spans="2:12" x14ac:dyDescent="0.2">
      <c r="E31" s="106"/>
    </row>
    <row r="32" spans="2:12" x14ac:dyDescent="0.2">
      <c r="E32" s="106"/>
      <c r="H32" s="122">
        <v>65075863.199999988</v>
      </c>
      <c r="I32" t="s">
        <v>235</v>
      </c>
      <c r="J32" t="s">
        <v>236</v>
      </c>
    </row>
    <row r="33" spans="3:9" x14ac:dyDescent="0.2">
      <c r="E33" s="108"/>
      <c r="F33" s="106">
        <v>65075863.200000003</v>
      </c>
    </row>
    <row r="34" spans="3:9" x14ac:dyDescent="0.2">
      <c r="E34" s="108"/>
    </row>
    <row r="35" spans="3:9" x14ac:dyDescent="0.2">
      <c r="F35" s="106">
        <v>0.33</v>
      </c>
    </row>
    <row r="37" spans="3:9" x14ac:dyDescent="0.2">
      <c r="C37" t="s">
        <v>127</v>
      </c>
      <c r="F37" s="106">
        <f>+F33*F35</f>
        <v>21475034.856000002</v>
      </c>
    </row>
    <row r="40" spans="3:9" x14ac:dyDescent="0.2">
      <c r="C40">
        <v>2016</v>
      </c>
      <c r="D40" t="s">
        <v>128</v>
      </c>
      <c r="F40" s="106">
        <v>28016503</v>
      </c>
    </row>
    <row r="41" spans="3:9" x14ac:dyDescent="0.2">
      <c r="C41">
        <v>2017</v>
      </c>
      <c r="D41" t="s">
        <v>129</v>
      </c>
      <c r="F41" s="106">
        <v>18640082</v>
      </c>
    </row>
    <row r="42" spans="3:9" x14ac:dyDescent="0.2">
      <c r="C42">
        <v>2017</v>
      </c>
      <c r="D42" t="s">
        <v>130</v>
      </c>
      <c r="F42" s="106">
        <v>9376421</v>
      </c>
    </row>
    <row r="43" spans="3:9" x14ac:dyDescent="0.2">
      <c r="C43">
        <v>2018</v>
      </c>
      <c r="D43" t="s">
        <v>131</v>
      </c>
      <c r="F43" s="106">
        <v>20936596</v>
      </c>
    </row>
    <row r="44" spans="3:9" x14ac:dyDescent="0.2">
      <c r="C44">
        <v>2018</v>
      </c>
      <c r="D44" t="s">
        <v>130</v>
      </c>
      <c r="F44" s="106">
        <v>30313017</v>
      </c>
    </row>
    <row r="45" spans="3:9" x14ac:dyDescent="0.2">
      <c r="C45">
        <v>2019</v>
      </c>
      <c r="D45" t="s">
        <v>131</v>
      </c>
      <c r="F45" s="106">
        <v>17503439.622000001</v>
      </c>
    </row>
    <row r="46" spans="3:9" x14ac:dyDescent="0.2">
      <c r="C46">
        <v>2019</v>
      </c>
      <c r="D46" s="51" t="s">
        <v>132</v>
      </c>
      <c r="F46" s="251">
        <v>47816456.622000001</v>
      </c>
    </row>
    <row r="47" spans="3:9" x14ac:dyDescent="0.2">
      <c r="C47">
        <v>2020</v>
      </c>
      <c r="D47" s="51" t="s">
        <v>133</v>
      </c>
      <c r="F47" s="106">
        <v>-47231094.438000001</v>
      </c>
      <c r="G47" s="109" t="s">
        <v>134</v>
      </c>
      <c r="H47" s="122">
        <v>50660544.590000004</v>
      </c>
      <c r="I47" s="258">
        <v>5170</v>
      </c>
    </row>
    <row r="48" spans="3:9" x14ac:dyDescent="0.2">
      <c r="C48">
        <v>2020</v>
      </c>
      <c r="D48" s="51" t="s">
        <v>132</v>
      </c>
      <c r="F48" s="251">
        <v>585362.18400000001</v>
      </c>
      <c r="H48" s="98"/>
    </row>
    <row r="50" spans="3:12" x14ac:dyDescent="0.2">
      <c r="C50">
        <v>2021</v>
      </c>
      <c r="D50" s="51" t="s">
        <v>133</v>
      </c>
      <c r="F50" s="106">
        <f>+F48-F37</f>
        <v>-20889672.672000002</v>
      </c>
      <c r="G50" s="109" t="s">
        <v>134</v>
      </c>
      <c r="H50" s="122">
        <v>55218957.759999998</v>
      </c>
      <c r="I50" s="258">
        <v>5170</v>
      </c>
    </row>
    <row r="51" spans="3:12" x14ac:dyDescent="0.2">
      <c r="C51">
        <v>2021</v>
      </c>
      <c r="D51" s="51" t="s">
        <v>132</v>
      </c>
      <c r="F51" s="251">
        <f>+F37</f>
        <v>21475034.856000002</v>
      </c>
    </row>
    <row r="53" spans="3:12" x14ac:dyDescent="0.2">
      <c r="H53" s="253" t="s">
        <v>238</v>
      </c>
      <c r="I53" s="254"/>
      <c r="J53" s="254"/>
    </row>
    <row r="54" spans="3:12" x14ac:dyDescent="0.2">
      <c r="D54" s="51" t="s">
        <v>239</v>
      </c>
      <c r="F54" s="106">
        <v>27810553.809999999</v>
      </c>
      <c r="H54" s="254"/>
      <c r="I54" s="254" t="s">
        <v>135</v>
      </c>
      <c r="J54" s="254" t="s">
        <v>136</v>
      </c>
    </row>
    <row r="55" spans="3:12" x14ac:dyDescent="0.2">
      <c r="D55" s="51" t="s">
        <v>240</v>
      </c>
      <c r="F55" s="106">
        <f>+F54+F50</f>
        <v>6920881.1379999965</v>
      </c>
      <c r="H55" s="254">
        <v>1694</v>
      </c>
      <c r="I55" s="254"/>
      <c r="J55" s="255">
        <f>+F37</f>
        <v>21475034.856000002</v>
      </c>
      <c r="L55" s="252"/>
    </row>
    <row r="56" spans="3:12" x14ac:dyDescent="0.2">
      <c r="D56" t="s">
        <v>137</v>
      </c>
      <c r="F56" s="106">
        <v>0</v>
      </c>
      <c r="H56" s="254">
        <v>5170</v>
      </c>
      <c r="I56" s="254">
        <v>0</v>
      </c>
      <c r="J56" s="254"/>
    </row>
    <row r="57" spans="3:12" x14ac:dyDescent="0.2">
      <c r="H57" s="254">
        <v>4198</v>
      </c>
      <c r="I57" s="254"/>
      <c r="J57" s="255">
        <f>-F50</f>
        <v>20889672.672000002</v>
      </c>
    </row>
    <row r="58" spans="3:12" x14ac:dyDescent="0.2">
      <c r="H58" s="254"/>
      <c r="I58" s="254"/>
      <c r="J58" s="255"/>
    </row>
    <row r="59" spans="3:12" ht="15" x14ac:dyDescent="0.25">
      <c r="D59" s="51"/>
      <c r="F59" s="257"/>
    </row>
    <row r="60" spans="3:12" ht="15" x14ac:dyDescent="0.25">
      <c r="D60" s="51"/>
      <c r="F60" s="257"/>
    </row>
    <row r="61" spans="3:12" x14ac:dyDescent="0.2">
      <c r="F61" s="256"/>
    </row>
    <row r="62" spans="3:12" x14ac:dyDescent="0.2">
      <c r="F62" s="256"/>
    </row>
    <row r="63" spans="3:12" x14ac:dyDescent="0.2">
      <c r="F63" s="256"/>
    </row>
    <row r="64" spans="3:12" ht="15" x14ac:dyDescent="0.25">
      <c r="D64" s="51"/>
      <c r="F64" s="257"/>
    </row>
    <row r="65" spans="4:10" x14ac:dyDescent="0.2">
      <c r="F65" s="256"/>
      <c r="G65" s="51"/>
      <c r="I65" s="106"/>
      <c r="J65" s="252"/>
    </row>
    <row r="67" spans="4:10" ht="15" x14ac:dyDescent="0.25">
      <c r="D67" s="51"/>
      <c r="F67" s="257"/>
    </row>
    <row r="68" spans="4:10" x14ac:dyDescent="0.2">
      <c r="F68" s="256"/>
      <c r="G68" s="51"/>
      <c r="I68" s="106"/>
      <c r="J68" s="252"/>
    </row>
  </sheetData>
  <mergeCells count="5">
    <mergeCell ref="B10:D10"/>
    <mergeCell ref="B11:D11"/>
    <mergeCell ref="B12:D12"/>
    <mergeCell ref="B13:D13"/>
    <mergeCell ref="B14:D14"/>
  </mergeCells>
  <pageMargins left="0.7" right="0.7" top="0.75" bottom="0.75" header="0.3" footer="0.3"/>
  <pageSetup fitToHeight="0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8:K33"/>
  <sheetViews>
    <sheetView showGridLines="0" topLeftCell="A4" workbookViewId="0">
      <selection activeCell="F27" sqref="F27"/>
    </sheetView>
  </sheetViews>
  <sheetFormatPr baseColWidth="10" defaultColWidth="11.42578125" defaultRowHeight="12.75" x14ac:dyDescent="0.2"/>
  <cols>
    <col min="1" max="1" width="2.7109375" customWidth="1"/>
    <col min="2" max="3" width="23.7109375" customWidth="1"/>
    <col min="4" max="4" width="16.85546875" customWidth="1"/>
    <col min="5" max="5" width="19.28515625" customWidth="1"/>
    <col min="6" max="6" width="17.85546875" bestFit="1" customWidth="1"/>
    <col min="7" max="7" width="3.5703125" customWidth="1"/>
    <col min="8" max="8" width="3.7109375" bestFit="1" customWidth="1"/>
    <col min="9" max="9" width="12.7109375" bestFit="1" customWidth="1"/>
    <col min="10" max="10" width="15.85546875" bestFit="1" customWidth="1"/>
  </cols>
  <sheetData>
    <row r="8" spans="1:7" ht="13.5" thickBot="1" x14ac:dyDescent="0.25"/>
    <row r="9" spans="1:7" x14ac:dyDescent="0.2">
      <c r="A9" s="67"/>
      <c r="B9" s="68"/>
      <c r="C9" s="68"/>
      <c r="D9" s="68"/>
      <c r="E9" s="68"/>
      <c r="F9" s="68"/>
      <c r="G9" s="69"/>
    </row>
    <row r="10" spans="1:7" x14ac:dyDescent="0.2">
      <c r="A10" s="70"/>
      <c r="B10" s="364" t="s">
        <v>0</v>
      </c>
      <c r="C10" s="364"/>
      <c r="D10" s="364"/>
      <c r="E10" s="364"/>
      <c r="F10" s="364"/>
      <c r="G10" s="71"/>
    </row>
    <row r="11" spans="1:7" x14ac:dyDescent="0.2">
      <c r="A11" s="70"/>
      <c r="B11" s="364" t="s">
        <v>989</v>
      </c>
      <c r="C11" s="364"/>
      <c r="D11" s="364"/>
      <c r="E11" s="364"/>
      <c r="F11" s="364"/>
      <c r="G11" s="71"/>
    </row>
    <row r="12" spans="1:7" x14ac:dyDescent="0.2">
      <c r="A12" s="70"/>
      <c r="B12" s="364" t="s">
        <v>138</v>
      </c>
      <c r="C12" s="364"/>
      <c r="D12" s="364"/>
      <c r="E12" s="364"/>
      <c r="F12" s="364"/>
      <c r="G12" s="71"/>
    </row>
    <row r="13" spans="1:7" x14ac:dyDescent="0.2">
      <c r="A13" s="70"/>
      <c r="B13" s="364" t="s">
        <v>18</v>
      </c>
      <c r="C13" s="364"/>
      <c r="D13" s="364"/>
      <c r="E13" s="364"/>
      <c r="F13" s="364"/>
      <c r="G13" s="71"/>
    </row>
    <row r="14" spans="1:7" x14ac:dyDescent="0.2">
      <c r="A14" s="70"/>
      <c r="B14" s="364" t="s">
        <v>303</v>
      </c>
      <c r="C14" s="364"/>
      <c r="D14" s="364"/>
      <c r="E14" s="364"/>
      <c r="F14" s="364"/>
      <c r="G14" s="71"/>
    </row>
    <row r="15" spans="1:7" x14ac:dyDescent="0.2">
      <c r="A15" s="70"/>
      <c r="B15" s="96"/>
      <c r="C15" s="96"/>
      <c r="D15" s="96"/>
      <c r="E15" s="96"/>
      <c r="F15" s="96"/>
      <c r="G15" s="71"/>
    </row>
    <row r="16" spans="1:7" x14ac:dyDescent="0.2">
      <c r="A16" s="70"/>
      <c r="G16" s="71"/>
    </row>
    <row r="17" spans="1:11" s="78" customFormat="1" ht="25.5" customHeight="1" x14ac:dyDescent="0.2">
      <c r="A17" s="271"/>
      <c r="B17" s="101" t="s">
        <v>86</v>
      </c>
      <c r="C17" s="101" t="s">
        <v>26</v>
      </c>
      <c r="D17" s="101" t="s">
        <v>139</v>
      </c>
      <c r="E17" s="100" t="s">
        <v>140</v>
      </c>
      <c r="F17" s="101" t="s">
        <v>141</v>
      </c>
      <c r="G17" s="272"/>
      <c r="H17" s="96"/>
      <c r="I17" s="96"/>
      <c r="J17" s="96"/>
      <c r="K17" s="96"/>
    </row>
    <row r="18" spans="1:11" x14ac:dyDescent="0.2">
      <c r="A18" s="70"/>
      <c r="B18" s="79"/>
      <c r="C18" s="79"/>
      <c r="D18" s="79"/>
      <c r="E18" s="79"/>
      <c r="F18" s="79"/>
      <c r="G18" s="71"/>
    </row>
    <row r="19" spans="1:11" x14ac:dyDescent="0.2">
      <c r="A19" s="70"/>
      <c r="B19" s="79">
        <v>51750601</v>
      </c>
      <c r="C19" s="79" t="s">
        <v>142</v>
      </c>
      <c r="D19" s="105">
        <v>0</v>
      </c>
      <c r="E19" s="323">
        <f>IFERROR(VLOOKUP(B19,Balance!A:G,7,FALSE),0)</f>
        <v>0</v>
      </c>
      <c r="F19" s="80">
        <f t="shared" ref="F19:F24" si="0">D19-E19</f>
        <v>0</v>
      </c>
      <c r="G19" s="81"/>
      <c r="H19" s="51" t="s">
        <v>322</v>
      </c>
      <c r="I19" s="106"/>
      <c r="J19" s="106"/>
    </row>
    <row r="20" spans="1:11" x14ac:dyDescent="0.2">
      <c r="A20" s="70"/>
      <c r="B20" s="79">
        <v>51750701</v>
      </c>
      <c r="C20" s="79" t="s">
        <v>40</v>
      </c>
      <c r="D20" s="348">
        <v>609615664.0200001</v>
      </c>
      <c r="E20" s="323">
        <f>IFERROR(VLOOKUP(B20,Balance!A:G,7,FALSE),0)</f>
        <v>527728525.16000003</v>
      </c>
      <c r="F20" s="80">
        <f t="shared" si="0"/>
        <v>81887138.860000074</v>
      </c>
      <c r="G20" s="81"/>
    </row>
    <row r="21" spans="1:11" x14ac:dyDescent="0.2">
      <c r="A21" s="70"/>
      <c r="B21" s="79">
        <v>51750705</v>
      </c>
      <c r="C21" s="79" t="s">
        <v>143</v>
      </c>
      <c r="D21" s="348">
        <v>1605600</v>
      </c>
      <c r="E21" s="323">
        <f>IFERROR(VLOOKUP(B21,Balance!A:G,7,FALSE),0)</f>
        <v>2583013.08</v>
      </c>
      <c r="F21" s="80">
        <f t="shared" si="0"/>
        <v>-977413.08000000007</v>
      </c>
      <c r="G21" s="81"/>
      <c r="J21" s="156"/>
    </row>
    <row r="22" spans="1:11" x14ac:dyDescent="0.2">
      <c r="A22" s="70"/>
      <c r="B22" s="79">
        <v>51751001</v>
      </c>
      <c r="C22" s="79" t="s">
        <v>43</v>
      </c>
      <c r="D22" s="348">
        <v>180338778.2999984</v>
      </c>
      <c r="E22" s="323">
        <f>IFERROR(VLOOKUP(B22,Balance!A:G,7,FALSE),0)</f>
        <v>189400120.84</v>
      </c>
      <c r="F22" s="80">
        <f t="shared" si="0"/>
        <v>-9061342.540001601</v>
      </c>
      <c r="G22" s="81"/>
    </row>
    <row r="23" spans="1:11" x14ac:dyDescent="0.2">
      <c r="A23" s="70"/>
      <c r="B23" s="79">
        <v>51751201</v>
      </c>
      <c r="C23" s="79" t="s">
        <v>44</v>
      </c>
      <c r="D23" s="349">
        <v>236988267.97000015</v>
      </c>
      <c r="E23" s="323">
        <f>IFERROR(VLOOKUP(B23,Balance!A:G,7,FALSE),0)</f>
        <v>159008137.99000001</v>
      </c>
      <c r="F23" s="80">
        <f t="shared" si="0"/>
        <v>77980129.980000138</v>
      </c>
      <c r="G23" s="81"/>
      <c r="J23" s="102"/>
    </row>
    <row r="24" spans="1:11" x14ac:dyDescent="0.2">
      <c r="A24" s="70"/>
      <c r="B24" s="79">
        <v>51751401</v>
      </c>
      <c r="C24" s="79" t="s">
        <v>461</v>
      </c>
      <c r="D24" s="348">
        <v>15715217.029999999</v>
      </c>
      <c r="E24" s="323">
        <f>IFERROR(VLOOKUP(B24,Balance!A:G,7,FALSE),0)</f>
        <v>9072718.7899999991</v>
      </c>
      <c r="F24" s="80">
        <f t="shared" si="0"/>
        <v>6642498.2400000002</v>
      </c>
      <c r="G24" s="81"/>
      <c r="J24" s="102"/>
    </row>
    <row r="25" spans="1:11" x14ac:dyDescent="0.2">
      <c r="A25" s="70"/>
      <c r="D25" s="82">
        <f>SUM(D19:D24)</f>
        <v>1044263527.3199986</v>
      </c>
      <c r="E25" s="82">
        <f>SUM(E19:E24)</f>
        <v>887792515.86000001</v>
      </c>
      <c r="F25" s="82">
        <f>SUM(F19:F24)</f>
        <v>156471011.45999861</v>
      </c>
      <c r="G25" s="81"/>
    </row>
    <row r="26" spans="1:11" ht="13.5" thickBot="1" x14ac:dyDescent="0.25">
      <c r="A26" s="70"/>
      <c r="D26" s="64"/>
      <c r="E26" s="64"/>
      <c r="F26" s="64"/>
      <c r="G26" s="71"/>
      <c r="H26" s="102"/>
      <c r="I26" s="102"/>
      <c r="J26" s="102"/>
      <c r="K26" s="102"/>
    </row>
    <row r="27" spans="1:11" ht="15.75" thickBot="1" x14ac:dyDescent="0.3">
      <c r="A27" s="70"/>
      <c r="B27" s="51" t="s">
        <v>992</v>
      </c>
      <c r="D27" s="293"/>
      <c r="E27" s="64"/>
      <c r="F27" s="270">
        <f>+D25-E25</f>
        <v>156471011.45999861</v>
      </c>
      <c r="G27" s="71"/>
      <c r="H27" s="203" t="s">
        <v>75</v>
      </c>
      <c r="I27" s="102"/>
    </row>
    <row r="28" spans="1:11" ht="13.5" thickBot="1" x14ac:dyDescent="0.25">
      <c r="A28" s="75"/>
      <c r="B28" s="76"/>
      <c r="C28" s="76"/>
      <c r="D28" s="76"/>
      <c r="E28" s="76"/>
      <c r="F28" s="76"/>
      <c r="G28" s="77"/>
    </row>
    <row r="29" spans="1:11" x14ac:dyDescent="0.2">
      <c r="B29" s="51" t="s">
        <v>991</v>
      </c>
    </row>
    <row r="30" spans="1:11" x14ac:dyDescent="0.2">
      <c r="E30" s="83"/>
      <c r="F30" s="83"/>
    </row>
    <row r="31" spans="1:11" x14ac:dyDescent="0.2">
      <c r="D31" s="83"/>
    </row>
    <row r="33" spans="2:3" x14ac:dyDescent="0.2">
      <c r="B33" s="340"/>
      <c r="C33" s="341"/>
    </row>
  </sheetData>
  <mergeCells count="5">
    <mergeCell ref="B10:F10"/>
    <mergeCell ref="B11:F11"/>
    <mergeCell ref="B12:F12"/>
    <mergeCell ref="B13:F13"/>
    <mergeCell ref="B14:F14"/>
  </mergeCells>
  <printOptions horizontalCentered="1"/>
  <pageMargins left="0.70866141732283472" right="0.70866141732283472" top="0.74803149606299213" bottom="1.1417322834645669" header="0.31496062992125984" footer="1.1023622047244095"/>
  <pageSetup scale="85" fitToHeight="0" orientation="portrait" r:id="rId1"/>
  <headerFooter>
    <oddFooter>&amp;CGasto Fiscal por Depreciación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F3EA-4E9D-43B3-B65A-06C38A3A1D8A}">
  <sheetPr>
    <tabColor theme="8"/>
    <pageSetUpPr fitToPage="1"/>
  </sheetPr>
  <dimension ref="A1:J22"/>
  <sheetViews>
    <sheetView topLeftCell="A2" workbookViewId="0">
      <selection activeCell="D19" sqref="D19"/>
    </sheetView>
  </sheetViews>
  <sheetFormatPr baseColWidth="10" defaultColWidth="11.42578125" defaultRowHeight="12.75" x14ac:dyDescent="0.2"/>
  <cols>
    <col min="1" max="1" width="14.5703125" style="2" customWidth="1"/>
    <col min="2" max="2" width="35.140625" style="2" customWidth="1"/>
    <col min="3" max="3" width="28.140625" style="2" customWidth="1"/>
    <col min="4" max="4" width="21.42578125" style="2" bestFit="1" customWidth="1"/>
    <col min="5" max="5" width="16.42578125" style="2" customWidth="1"/>
    <col min="6" max="6" width="16.5703125" style="2" customWidth="1"/>
    <col min="7" max="7" width="24.42578125" style="27" customWidth="1"/>
    <col min="8" max="8" width="11.42578125" style="2"/>
    <col min="9" max="9" width="15.85546875" style="2" customWidth="1"/>
    <col min="10" max="16384" width="11.42578125" style="2"/>
  </cols>
  <sheetData>
    <row r="1" spans="1:10" x14ac:dyDescent="0.2">
      <c r="A1" s="2" t="s">
        <v>20</v>
      </c>
    </row>
    <row r="8" spans="1:10" s="134" customFormat="1" ht="15" x14ac:dyDescent="0.25">
      <c r="A8" s="385" t="s">
        <v>144</v>
      </c>
      <c r="B8" s="385"/>
      <c r="C8" s="385"/>
      <c r="D8" s="385"/>
      <c r="G8" s="155"/>
    </row>
    <row r="9" spans="1:10" ht="15" x14ac:dyDescent="0.25">
      <c r="A9" s="385" t="s">
        <v>996</v>
      </c>
      <c r="B9" s="385"/>
      <c r="C9" s="385"/>
      <c r="D9" s="385"/>
    </row>
    <row r="10" spans="1:10" s="134" customFormat="1" ht="15" x14ac:dyDescent="0.25">
      <c r="A10" s="385" t="s">
        <v>145</v>
      </c>
      <c r="B10" s="385"/>
      <c r="C10" s="385"/>
      <c r="D10" s="385"/>
      <c r="G10" s="155"/>
    </row>
    <row r="11" spans="1:10" s="134" customFormat="1" ht="15" x14ac:dyDescent="0.25">
      <c r="A11" s="385" t="s">
        <v>305</v>
      </c>
      <c r="B11" s="385"/>
      <c r="C11" s="385"/>
      <c r="D11" s="385"/>
      <c r="G11" s="155"/>
    </row>
    <row r="12" spans="1:10" ht="13.5" thickBot="1" x14ac:dyDescent="0.25">
      <c r="A12" s="135"/>
      <c r="B12" s="135"/>
      <c r="C12" s="135"/>
      <c r="D12" s="135"/>
    </row>
    <row r="13" spans="1:10" ht="45.75" thickBot="1" x14ac:dyDescent="0.25">
      <c r="A13" s="136" t="s">
        <v>86</v>
      </c>
      <c r="B13" s="136" t="s">
        <v>26</v>
      </c>
      <c r="C13" s="136" t="s">
        <v>146</v>
      </c>
      <c r="D13" s="136" t="s">
        <v>147</v>
      </c>
    </row>
    <row r="14" spans="1:10" ht="15" x14ac:dyDescent="0.25">
      <c r="A14" s="137">
        <v>5145</v>
      </c>
      <c r="B14" s="138" t="s">
        <v>148</v>
      </c>
      <c r="C14" s="325">
        <f>+'[2]new sheet'!$AF$214</f>
        <v>1197390756</v>
      </c>
      <c r="D14" s="139">
        <v>0</v>
      </c>
      <c r="E14" s="140"/>
      <c r="F14" s="211"/>
      <c r="G14" s="32"/>
      <c r="J14" s="142"/>
    </row>
    <row r="15" spans="1:10" s="208" customFormat="1" ht="30" x14ac:dyDescent="0.2">
      <c r="A15" s="143">
        <v>51035501</v>
      </c>
      <c r="B15" s="204" t="s">
        <v>149</v>
      </c>
      <c r="C15" s="307">
        <v>0</v>
      </c>
      <c r="D15" s="324">
        <f>+VLOOKUP(A15,Balance!A:G,7,FALSE)</f>
        <v>27628852.140000001</v>
      </c>
      <c r="E15" s="205"/>
      <c r="F15" s="206"/>
      <c r="G15" s="207"/>
      <c r="J15" s="209"/>
    </row>
    <row r="16" spans="1:10" s="208" customFormat="1" ht="30.75" thickBot="1" x14ac:dyDescent="0.25">
      <c r="A16" s="144">
        <v>51780101</v>
      </c>
      <c r="B16" s="210" t="s">
        <v>150</v>
      </c>
      <c r="C16" s="308">
        <v>0</v>
      </c>
      <c r="D16" s="324">
        <f>+VLOOKUP(A16,Balance!A:G,7,FALSE)</f>
        <v>1175101999.74</v>
      </c>
      <c r="E16" s="205"/>
      <c r="G16" s="207"/>
      <c r="J16" s="209"/>
    </row>
    <row r="17" spans="1:10" ht="15" x14ac:dyDescent="0.25">
      <c r="A17" s="145"/>
      <c r="B17" s="146"/>
      <c r="C17" s="147">
        <f>SUM(C14:C16)</f>
        <v>1197390756</v>
      </c>
      <c r="D17" s="147">
        <f>SUM(D14:D16)</f>
        <v>1202730851.8800001</v>
      </c>
      <c r="E17" s="140"/>
      <c r="F17" s="141"/>
      <c r="G17" s="32"/>
      <c r="J17" s="142"/>
    </row>
    <row r="18" spans="1:10" ht="15" x14ac:dyDescent="0.25">
      <c r="A18" s="148"/>
      <c r="B18" s="149"/>
      <c r="C18" s="150"/>
      <c r="D18" s="151"/>
      <c r="E18" s="140"/>
      <c r="F18" s="141"/>
      <c r="G18" s="32"/>
      <c r="J18" s="142"/>
    </row>
    <row r="19" spans="1:10" ht="15" x14ac:dyDescent="0.25">
      <c r="A19" s="148"/>
      <c r="B19" s="386" t="s">
        <v>151</v>
      </c>
      <c r="C19" s="386"/>
      <c r="D19" s="160">
        <f>+C17-D17</f>
        <v>-5340095.8800001144</v>
      </c>
      <c r="E19" s="140" t="s">
        <v>75</v>
      </c>
      <c r="F19" s="141"/>
      <c r="G19" s="32"/>
      <c r="J19" s="142"/>
    </row>
    <row r="20" spans="1:10" ht="15" x14ac:dyDescent="0.25">
      <c r="A20" s="149"/>
      <c r="B20" s="149"/>
      <c r="C20" s="149"/>
      <c r="D20" s="149"/>
    </row>
    <row r="22" spans="1:10" ht="14.25" x14ac:dyDescent="0.2">
      <c r="A22" s="152" t="s">
        <v>991</v>
      </c>
    </row>
  </sheetData>
  <mergeCells count="5">
    <mergeCell ref="A8:D8"/>
    <mergeCell ref="A9:D9"/>
    <mergeCell ref="A10:D10"/>
    <mergeCell ref="A11:D11"/>
    <mergeCell ref="B19:C19"/>
  </mergeCells>
  <pageMargins left="0.7" right="0.7" top="0.75" bottom="0.75" header="0.3" footer="0.3"/>
  <pageSetup scale="92" fitToHeight="0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  <pageSetUpPr fitToPage="1"/>
  </sheetPr>
  <dimension ref="A7:I42"/>
  <sheetViews>
    <sheetView showGridLines="0" workbookViewId="0">
      <selection activeCell="M25" sqref="M25"/>
    </sheetView>
  </sheetViews>
  <sheetFormatPr baseColWidth="10" defaultColWidth="11.42578125" defaultRowHeight="12.75" x14ac:dyDescent="0.2"/>
  <cols>
    <col min="1" max="1" width="2.7109375" customWidth="1"/>
    <col min="2" max="2" width="23.7109375" customWidth="1"/>
    <col min="3" max="3" width="33.140625" bestFit="1" customWidth="1"/>
    <col min="4" max="4" width="16.85546875" customWidth="1"/>
    <col min="5" max="5" width="23.7109375" customWidth="1"/>
    <col min="6" max="6" width="17.85546875" bestFit="1" customWidth="1"/>
    <col min="7" max="7" width="3.5703125" customWidth="1"/>
    <col min="8" max="8" width="3.7109375" bestFit="1" customWidth="1"/>
  </cols>
  <sheetData>
    <row r="7" spans="1:9" ht="13.5" thickBot="1" x14ac:dyDescent="0.25"/>
    <row r="8" spans="1:9" x14ac:dyDescent="0.2">
      <c r="A8" s="67"/>
      <c r="B8" s="68"/>
      <c r="C8" s="68"/>
      <c r="D8" s="68"/>
      <c r="E8" s="68"/>
      <c r="F8" s="68"/>
      <c r="G8" s="69"/>
    </row>
    <row r="9" spans="1:9" x14ac:dyDescent="0.2">
      <c r="A9" s="70"/>
      <c r="B9" s="364" t="s">
        <v>0</v>
      </c>
      <c r="C9" s="364"/>
      <c r="D9" s="364"/>
      <c r="E9" s="364"/>
      <c r="F9" s="364"/>
      <c r="G9" s="71"/>
    </row>
    <row r="10" spans="1:9" x14ac:dyDescent="0.2">
      <c r="A10" s="70"/>
      <c r="B10" s="364" t="s">
        <v>989</v>
      </c>
      <c r="C10" s="364"/>
      <c r="D10" s="364"/>
      <c r="E10" s="364"/>
      <c r="F10" s="364"/>
      <c r="G10" s="71"/>
    </row>
    <row r="11" spans="1:9" x14ac:dyDescent="0.2">
      <c r="A11" s="70"/>
      <c r="B11" s="364" t="s">
        <v>152</v>
      </c>
      <c r="C11" s="364"/>
      <c r="D11" s="364"/>
      <c r="E11" s="364"/>
      <c r="F11" s="364"/>
      <c r="G11" s="71"/>
    </row>
    <row r="12" spans="1:9" x14ac:dyDescent="0.2">
      <c r="A12" s="70"/>
      <c r="B12" s="364" t="s">
        <v>18</v>
      </c>
      <c r="C12" s="364"/>
      <c r="D12" s="364"/>
      <c r="E12" s="364"/>
      <c r="F12" s="364"/>
      <c r="G12" s="71"/>
    </row>
    <row r="13" spans="1:9" x14ac:dyDescent="0.2">
      <c r="A13" s="70"/>
      <c r="B13" s="364" t="s">
        <v>153</v>
      </c>
      <c r="C13" s="364"/>
      <c r="D13" s="364"/>
      <c r="E13" s="364"/>
      <c r="F13" s="364"/>
      <c r="G13" s="71"/>
    </row>
    <row r="14" spans="1:9" x14ac:dyDescent="0.2">
      <c r="A14" s="70"/>
      <c r="B14" s="96"/>
      <c r="C14" s="96"/>
      <c r="D14" s="96"/>
      <c r="E14" s="96"/>
      <c r="F14" s="96"/>
      <c r="G14" s="71"/>
    </row>
    <row r="15" spans="1:9" x14ac:dyDescent="0.2">
      <c r="A15" s="70"/>
      <c r="G15" s="71"/>
    </row>
    <row r="16" spans="1:9" s="78" customFormat="1" ht="25.5" customHeight="1" x14ac:dyDescent="0.2">
      <c r="A16" s="271"/>
      <c r="B16" s="101" t="s">
        <v>86</v>
      </c>
      <c r="C16" s="101" t="s">
        <v>26</v>
      </c>
      <c r="D16" s="101" t="s">
        <v>139</v>
      </c>
      <c r="E16" s="100" t="s">
        <v>140</v>
      </c>
      <c r="F16" s="101" t="s">
        <v>141</v>
      </c>
      <c r="G16" s="272"/>
      <c r="H16" s="96"/>
      <c r="I16" s="96"/>
    </row>
    <row r="17" spans="1:9" x14ac:dyDescent="0.2">
      <c r="A17" s="70"/>
      <c r="B17" s="79"/>
      <c r="C17" s="79"/>
      <c r="D17" s="79"/>
      <c r="E17" s="79"/>
      <c r="F17" s="79"/>
      <c r="G17" s="71"/>
    </row>
    <row r="18" spans="1:9" x14ac:dyDescent="0.2">
      <c r="A18" s="70"/>
      <c r="B18" s="79">
        <v>51802001</v>
      </c>
      <c r="C18" s="103" t="s">
        <v>154</v>
      </c>
      <c r="D18" s="105">
        <f>+D41</f>
        <v>1169623800.704334</v>
      </c>
      <c r="E18" s="80">
        <f>+VLOOKUP(B18,Balance!A:G,7,FALSE)</f>
        <v>1783698767.97</v>
      </c>
      <c r="F18" s="80">
        <f>D18-E18</f>
        <v>-614074967.26566601</v>
      </c>
      <c r="G18" s="81"/>
      <c r="H18" s="214"/>
    </row>
    <row r="19" spans="1:9" x14ac:dyDescent="0.2">
      <c r="A19" s="70"/>
      <c r="B19" s="79">
        <v>51802002</v>
      </c>
      <c r="C19" s="103" t="s">
        <v>289</v>
      </c>
      <c r="D19" s="105">
        <f>+E41</f>
        <v>260563524.04190969</v>
      </c>
      <c r="E19" s="80">
        <f>+VLOOKUP(B19,Balance!A:G,7,FALSE)</f>
        <v>368466407.32999998</v>
      </c>
      <c r="F19" s="80">
        <f>D19-E19</f>
        <v>-107902883.28809029</v>
      </c>
      <c r="G19" s="81"/>
      <c r="H19" s="214"/>
    </row>
    <row r="20" spans="1:9" x14ac:dyDescent="0.2">
      <c r="A20" s="70"/>
      <c r="D20" s="82"/>
      <c r="E20" s="82"/>
      <c r="F20" s="82"/>
      <c r="G20" s="81"/>
    </row>
    <row r="21" spans="1:9" ht="13.5" thickBot="1" x14ac:dyDescent="0.25">
      <c r="A21" s="70"/>
      <c r="D21" s="64"/>
      <c r="E21" s="64"/>
      <c r="F21" s="64"/>
      <c r="G21" s="71"/>
    </row>
    <row r="22" spans="1:9" ht="15.75" thickBot="1" x14ac:dyDescent="0.3">
      <c r="A22" s="70"/>
      <c r="B22" s="51" t="s">
        <v>990</v>
      </c>
      <c r="D22" s="293">
        <f>+D18+D19</f>
        <v>1430187324.7462437</v>
      </c>
      <c r="E22" s="293">
        <f>+E18+E19</f>
        <v>2152165175.3000002</v>
      </c>
      <c r="F22" s="306">
        <f>SUM(F18:F21)</f>
        <v>-721977850.55375624</v>
      </c>
      <c r="G22" s="71"/>
      <c r="H22" s="203" t="s">
        <v>75</v>
      </c>
      <c r="I22" s="102"/>
    </row>
    <row r="23" spans="1:9" ht="13.5" thickBot="1" x14ac:dyDescent="0.25">
      <c r="A23" s="75"/>
      <c r="B23" s="76"/>
      <c r="C23" s="76"/>
      <c r="D23" s="76"/>
      <c r="E23" s="76"/>
      <c r="F23" s="76"/>
      <c r="G23" s="77"/>
    </row>
    <row r="24" spans="1:9" x14ac:dyDescent="0.2">
      <c r="B24" s="51" t="s">
        <v>991</v>
      </c>
    </row>
    <row r="25" spans="1:9" x14ac:dyDescent="0.2">
      <c r="F25" s="83"/>
    </row>
    <row r="28" spans="1:9" x14ac:dyDescent="0.2">
      <c r="C28" s="104" t="s">
        <v>72</v>
      </c>
      <c r="D28" s="101" t="s">
        <v>155</v>
      </c>
      <c r="E28" s="101" t="s">
        <v>289</v>
      </c>
    </row>
    <row r="29" spans="1:9" x14ac:dyDescent="0.2">
      <c r="C29" s="103" t="s">
        <v>156</v>
      </c>
      <c r="D29" s="105">
        <v>98122759.924166664</v>
      </c>
      <c r="E29" s="326">
        <v>19429471.093124993</v>
      </c>
    </row>
    <row r="30" spans="1:9" x14ac:dyDescent="0.2">
      <c r="C30" s="103" t="s">
        <v>157</v>
      </c>
      <c r="D30" s="80">
        <v>101182762.29083337</v>
      </c>
      <c r="E30" s="328">
        <v>19429471.093124993</v>
      </c>
    </row>
    <row r="31" spans="1:9" x14ac:dyDescent="0.2">
      <c r="C31" s="103" t="s">
        <v>158</v>
      </c>
      <c r="D31" s="329">
        <v>99958883.005833358</v>
      </c>
      <c r="E31" s="328">
        <v>21001523.494871717</v>
      </c>
    </row>
    <row r="32" spans="1:9" x14ac:dyDescent="0.2">
      <c r="C32" s="103" t="s">
        <v>159</v>
      </c>
      <c r="D32" s="329">
        <v>97013237.872500062</v>
      </c>
      <c r="E32" s="326">
        <v>21001523.494871717</v>
      </c>
    </row>
    <row r="33" spans="3:5" x14ac:dyDescent="0.2">
      <c r="C33" s="103" t="s">
        <v>160</v>
      </c>
      <c r="D33" s="329">
        <v>97905196.18916671</v>
      </c>
      <c r="E33" s="326">
        <v>22025556.735868946</v>
      </c>
    </row>
    <row r="34" spans="3:5" x14ac:dyDescent="0.2">
      <c r="C34" s="103" t="s">
        <v>161</v>
      </c>
      <c r="D34" s="329">
        <v>98051665.522500053</v>
      </c>
      <c r="E34" s="326">
        <v>22025556.735868946</v>
      </c>
    </row>
    <row r="35" spans="3:5" x14ac:dyDescent="0.2">
      <c r="C35" s="103" t="s">
        <v>162</v>
      </c>
      <c r="D35" s="329">
        <v>96705255.024333388</v>
      </c>
      <c r="E35" s="326">
        <v>22025556.735868946</v>
      </c>
    </row>
    <row r="36" spans="3:5" x14ac:dyDescent="0.2">
      <c r="C36" s="103" t="s">
        <v>163</v>
      </c>
      <c r="D36" s="80">
        <v>96953235.941000044</v>
      </c>
      <c r="E36" s="326">
        <v>22025556.735868946</v>
      </c>
    </row>
    <row r="37" spans="3:5" x14ac:dyDescent="0.2">
      <c r="C37" s="103" t="s">
        <v>164</v>
      </c>
      <c r="D37" s="329">
        <v>96165159.424333394</v>
      </c>
      <c r="E37" s="328">
        <v>21152915.22247272</v>
      </c>
    </row>
    <row r="38" spans="3:5" x14ac:dyDescent="0.2">
      <c r="C38" s="103" t="s">
        <v>165</v>
      </c>
      <c r="D38" s="80">
        <v>95790552.724333361</v>
      </c>
      <c r="E38" s="328">
        <v>20698905.792472716</v>
      </c>
    </row>
    <row r="39" spans="3:5" x14ac:dyDescent="0.2">
      <c r="C39" s="103" t="s">
        <v>166</v>
      </c>
      <c r="D39" s="329">
        <v>99381721.024333373</v>
      </c>
      <c r="E39" s="328">
        <v>23196212.495873362</v>
      </c>
    </row>
    <row r="40" spans="3:5" x14ac:dyDescent="0.2">
      <c r="C40" s="103" t="s">
        <v>167</v>
      </c>
      <c r="D40" s="80">
        <v>92393371.761000052</v>
      </c>
      <c r="E40" s="326">
        <v>26551274.411621675</v>
      </c>
    </row>
    <row r="41" spans="3:5" x14ac:dyDescent="0.2">
      <c r="C41" s="109" t="s">
        <v>51</v>
      </c>
      <c r="D41" s="108">
        <f>SUM(D29:D40)</f>
        <v>1169623800.704334</v>
      </c>
      <c r="E41" s="108">
        <f>SUM(E29:E40)</f>
        <v>260563524.04190969</v>
      </c>
    </row>
    <row r="42" spans="3:5" x14ac:dyDescent="0.2">
      <c r="D42" s="106"/>
      <c r="E42" s="106"/>
    </row>
  </sheetData>
  <mergeCells count="5">
    <mergeCell ref="B13:F13"/>
    <mergeCell ref="B9:F9"/>
    <mergeCell ref="B10:F10"/>
    <mergeCell ref="B11:F11"/>
    <mergeCell ref="B12:F12"/>
  </mergeCells>
  <phoneticPr fontId="5" type="noConversion"/>
  <printOptions horizontalCentered="1"/>
  <pageMargins left="0.78740157480314965" right="0.78740157480314965" top="0.5" bottom="0.98425196850393704" header="0" footer="0.99"/>
  <pageSetup scale="76" fitToHeight="0" orientation="portrait" r:id="rId1"/>
  <headerFooter alignWithMargins="0">
    <oddFooter>&amp;CAnexo Gasto Fiscal Amortización Cargos Diferidos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/>
    <pageSetUpPr fitToPage="1"/>
  </sheetPr>
  <dimension ref="B8:F26"/>
  <sheetViews>
    <sheetView showGridLines="0" workbookViewId="0">
      <selection activeCell="D18" sqref="D18"/>
    </sheetView>
  </sheetViews>
  <sheetFormatPr baseColWidth="10" defaultColWidth="11.42578125" defaultRowHeight="12.75" x14ac:dyDescent="0.2"/>
  <cols>
    <col min="1" max="1" width="2" style="2" customWidth="1"/>
    <col min="2" max="2" width="49.28515625" style="2" customWidth="1"/>
    <col min="3" max="3" width="15" style="2" customWidth="1"/>
    <col min="4" max="4" width="20.42578125" style="2" customWidth="1"/>
    <col min="5" max="5" width="10" style="2" bestFit="1" customWidth="1"/>
    <col min="6" max="16384" width="11.42578125" style="2"/>
  </cols>
  <sheetData>
    <row r="8" spans="2:4" ht="13.5" thickBot="1" x14ac:dyDescent="0.25"/>
    <row r="9" spans="2:4" x14ac:dyDescent="0.2">
      <c r="B9" s="28"/>
      <c r="C9" s="29"/>
      <c r="D9" s="31"/>
    </row>
    <row r="10" spans="2:4" x14ac:dyDescent="0.2">
      <c r="B10" s="379" t="s">
        <v>0</v>
      </c>
      <c r="C10" s="377"/>
      <c r="D10" s="380"/>
    </row>
    <row r="11" spans="2:4" x14ac:dyDescent="0.2">
      <c r="B11" s="379" t="s">
        <v>989</v>
      </c>
      <c r="C11" s="377"/>
      <c r="D11" s="380"/>
    </row>
    <row r="12" spans="2:4" x14ac:dyDescent="0.2">
      <c r="B12" s="379" t="s">
        <v>169</v>
      </c>
      <c r="C12" s="377"/>
      <c r="D12" s="380"/>
    </row>
    <row r="13" spans="2:4" x14ac:dyDescent="0.2">
      <c r="B13" s="379" t="s">
        <v>18</v>
      </c>
      <c r="C13" s="377"/>
      <c r="D13" s="380"/>
    </row>
    <row r="14" spans="2:4" x14ac:dyDescent="0.2">
      <c r="B14" s="379" t="s">
        <v>170</v>
      </c>
      <c r="C14" s="377"/>
      <c r="D14" s="380"/>
    </row>
    <row r="15" spans="2:4" x14ac:dyDescent="0.2">
      <c r="B15" s="14"/>
      <c r="D15" s="15"/>
    </row>
    <row r="16" spans="2:4" x14ac:dyDescent="0.2">
      <c r="B16" s="14"/>
      <c r="C16" s="1" t="s">
        <v>78</v>
      </c>
      <c r="D16" s="44" t="s">
        <v>993</v>
      </c>
    </row>
    <row r="17" spans="2:6" x14ac:dyDescent="0.2">
      <c r="B17" s="14"/>
      <c r="D17" s="44"/>
    </row>
    <row r="18" spans="2:6" x14ac:dyDescent="0.2">
      <c r="B18" s="52" t="s">
        <v>296</v>
      </c>
      <c r="C18" s="2">
        <v>51906503</v>
      </c>
      <c r="D18" s="275">
        <f>+VLOOKUP(C18,Balance!A:G,7,FALSE)</f>
        <v>7437891.6200000001</v>
      </c>
      <c r="E18" s="51">
        <v>805006014</v>
      </c>
      <c r="F18" s="51" t="s">
        <v>309</v>
      </c>
    </row>
    <row r="19" spans="2:6" x14ac:dyDescent="0.2">
      <c r="B19" s="52"/>
      <c r="D19" s="275">
        <v>0</v>
      </c>
      <c r="E19" s="51">
        <v>901017183</v>
      </c>
      <c r="F19" s="51" t="s">
        <v>310</v>
      </c>
    </row>
    <row r="20" spans="2:6" ht="13.5" thickBot="1" x14ac:dyDescent="0.25">
      <c r="B20" s="42"/>
      <c r="C20" s="43"/>
      <c r="D20" s="275"/>
    </row>
    <row r="21" spans="2:6" ht="13.5" thickBot="1" x14ac:dyDescent="0.25">
      <c r="B21" s="45" t="s">
        <v>80</v>
      </c>
      <c r="C21" s="43" t="s">
        <v>71</v>
      </c>
      <c r="D21" s="296">
        <f>+D18+D19</f>
        <v>7437891.6200000001</v>
      </c>
      <c r="E21" s="102" t="s">
        <v>75</v>
      </c>
      <c r="F21" s="128"/>
    </row>
    <row r="22" spans="2:6" ht="13.5" thickBot="1" x14ac:dyDescent="0.25">
      <c r="B22" s="21"/>
      <c r="C22" s="22"/>
      <c r="D22" s="24"/>
    </row>
    <row r="23" spans="2:6" x14ac:dyDescent="0.2">
      <c r="B23" s="1" t="s">
        <v>991</v>
      </c>
    </row>
    <row r="26" spans="2:6" x14ac:dyDescent="0.2">
      <c r="B26" s="95" t="s">
        <v>171</v>
      </c>
      <c r="C26" s="61"/>
      <c r="D26" s="61"/>
    </row>
  </sheetData>
  <mergeCells count="5">
    <mergeCell ref="B10:D10"/>
    <mergeCell ref="B11:D11"/>
    <mergeCell ref="B12:D12"/>
    <mergeCell ref="B13:D13"/>
    <mergeCell ref="B14:D14"/>
  </mergeCells>
  <printOptions horizontalCentered="1"/>
  <pageMargins left="0.70866141732283472" right="0.70866141732283472" top="0.74803149606299213" bottom="0.94488188976377963" header="0.31496062992125984" footer="0.9055118110236221"/>
  <pageSetup fitToHeight="0" orientation="portrait" horizontalDpi="1200" verticalDpi="1200" r:id="rId1"/>
  <headerFooter>
    <oddFooter>&amp;CPeriódicos y Televisión - Gastos no deducibles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B9:G23"/>
  <sheetViews>
    <sheetView showGridLines="0" workbookViewId="0">
      <selection activeCell="D19" sqref="D19"/>
    </sheetView>
  </sheetViews>
  <sheetFormatPr baseColWidth="10" defaultColWidth="11.42578125" defaultRowHeight="12.75" x14ac:dyDescent="0.2"/>
  <cols>
    <col min="1" max="1" width="2" customWidth="1"/>
    <col min="2" max="2" width="42.7109375" customWidth="1"/>
    <col min="3" max="3" width="3.28515625" customWidth="1"/>
    <col min="4" max="4" width="13" bestFit="1" customWidth="1"/>
    <col min="5" max="5" width="18.7109375" customWidth="1"/>
    <col min="6" max="6" width="3.7109375" bestFit="1" customWidth="1"/>
  </cols>
  <sheetData>
    <row r="9" spans="2:5" ht="13.5" thickBot="1" x14ac:dyDescent="0.25"/>
    <row r="10" spans="2:5" x14ac:dyDescent="0.2">
      <c r="B10" s="67"/>
      <c r="C10" s="68"/>
      <c r="D10" s="68"/>
      <c r="E10" s="69"/>
    </row>
    <row r="11" spans="2:5" x14ac:dyDescent="0.2">
      <c r="B11" s="363" t="s">
        <v>0</v>
      </c>
      <c r="C11" s="364"/>
      <c r="D11" s="364"/>
      <c r="E11" s="365"/>
    </row>
    <row r="12" spans="2:5" x14ac:dyDescent="0.2">
      <c r="B12" s="363" t="s">
        <v>989</v>
      </c>
      <c r="C12" s="364"/>
      <c r="D12" s="364"/>
      <c r="E12" s="365"/>
    </row>
    <row r="13" spans="2:5" x14ac:dyDescent="0.2">
      <c r="B13" s="363" t="s">
        <v>172</v>
      </c>
      <c r="C13" s="364"/>
      <c r="D13" s="364"/>
      <c r="E13" s="365"/>
    </row>
    <row r="14" spans="2:5" x14ac:dyDescent="0.2">
      <c r="B14" s="363" t="s">
        <v>173</v>
      </c>
      <c r="C14" s="364"/>
      <c r="D14" s="364"/>
      <c r="E14" s="365"/>
    </row>
    <row r="15" spans="2:5" x14ac:dyDescent="0.2">
      <c r="B15" s="363" t="s">
        <v>174</v>
      </c>
      <c r="C15" s="364"/>
      <c r="D15" s="364"/>
      <c r="E15" s="365"/>
    </row>
    <row r="16" spans="2:5" x14ac:dyDescent="0.2">
      <c r="B16" s="70"/>
      <c r="E16" s="71"/>
    </row>
    <row r="17" spans="2:7" x14ac:dyDescent="0.2">
      <c r="B17" s="70"/>
      <c r="D17" s="96" t="s">
        <v>78</v>
      </c>
      <c r="E17" s="72" t="s">
        <v>997</v>
      </c>
    </row>
    <row r="18" spans="2:7" x14ac:dyDescent="0.2">
      <c r="B18" s="70"/>
      <c r="E18" s="72"/>
    </row>
    <row r="19" spans="2:7" x14ac:dyDescent="0.2">
      <c r="B19" s="60" t="s">
        <v>175</v>
      </c>
      <c r="C19" s="57"/>
      <c r="D19" s="121">
        <v>5190950706</v>
      </c>
      <c r="E19" s="295">
        <f>+IFERROR(VLOOKUP(D19,Balance!A:G,7,FALSE),0)</f>
        <v>0</v>
      </c>
    </row>
    <row r="20" spans="2:7" ht="13.5" thickBot="1" x14ac:dyDescent="0.25">
      <c r="B20" s="60"/>
      <c r="C20" s="57"/>
      <c r="D20" s="57"/>
      <c r="E20" s="295"/>
    </row>
    <row r="21" spans="2:7" ht="13.5" thickBot="1" x14ac:dyDescent="0.25">
      <c r="B21" s="74" t="s">
        <v>176</v>
      </c>
      <c r="C21" s="57" t="s">
        <v>71</v>
      </c>
      <c r="D21" s="57"/>
      <c r="E21" s="294">
        <f>SUM(E19:E20)</f>
        <v>0</v>
      </c>
      <c r="F21" s="93" t="s">
        <v>75</v>
      </c>
      <c r="G21" s="102"/>
    </row>
    <row r="22" spans="2:7" ht="13.5" thickBot="1" x14ac:dyDescent="0.25">
      <c r="B22" s="75"/>
      <c r="C22" s="76"/>
      <c r="D22" s="76"/>
      <c r="E22" s="77"/>
    </row>
    <row r="23" spans="2:7" x14ac:dyDescent="0.2">
      <c r="B23" s="51" t="s">
        <v>991</v>
      </c>
    </row>
  </sheetData>
  <mergeCells count="5">
    <mergeCell ref="B15:E15"/>
    <mergeCell ref="B11:E11"/>
    <mergeCell ref="B12:E12"/>
    <mergeCell ref="B13:E13"/>
    <mergeCell ref="B14:E14"/>
  </mergeCells>
  <phoneticPr fontId="5" type="noConversion"/>
  <printOptions horizontalCentered="1"/>
  <pageMargins left="0.78740157480314965" right="0.78740157480314965" top="0.86614173228346458" bottom="0.98425196850393704" header="0" footer="0.98425196850393704"/>
  <pageSetup fitToHeight="0" orientation="portrait" r:id="rId1"/>
  <headerFooter alignWithMargins="0">
    <oddFooter xml:space="preserve">&amp;CAnexo Impuestos Asumidos - Gasto no deducible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8:E18"/>
  <sheetViews>
    <sheetView workbookViewId="0">
      <selection activeCell="B12" sqref="B12:D12"/>
    </sheetView>
  </sheetViews>
  <sheetFormatPr baseColWidth="10" defaultColWidth="11.42578125" defaultRowHeight="12.75" x14ac:dyDescent="0.2"/>
  <cols>
    <col min="1" max="1" width="2" customWidth="1"/>
    <col min="2" max="2" width="86.85546875" customWidth="1"/>
    <col min="3" max="3" width="3.28515625" customWidth="1"/>
    <col min="4" max="4" width="20" bestFit="1" customWidth="1"/>
    <col min="5" max="5" width="21.7109375" style="122" customWidth="1"/>
  </cols>
  <sheetData>
    <row r="8" spans="2:4" ht="13.5" thickBot="1" x14ac:dyDescent="0.25"/>
    <row r="9" spans="2:4" x14ac:dyDescent="0.2">
      <c r="B9" s="67"/>
      <c r="C9" s="68"/>
      <c r="D9" s="69"/>
    </row>
    <row r="10" spans="2:4" x14ac:dyDescent="0.2">
      <c r="B10" s="363" t="s">
        <v>0</v>
      </c>
      <c r="C10" s="364"/>
      <c r="D10" s="365"/>
    </row>
    <row r="11" spans="2:4" x14ac:dyDescent="0.2">
      <c r="B11" s="363" t="s">
        <v>989</v>
      </c>
      <c r="C11" s="364"/>
      <c r="D11" s="365"/>
    </row>
    <row r="12" spans="2:4" x14ac:dyDescent="0.2">
      <c r="B12" s="363" t="s">
        <v>17</v>
      </c>
      <c r="C12" s="364"/>
      <c r="D12" s="365"/>
    </row>
    <row r="13" spans="2:4" x14ac:dyDescent="0.2">
      <c r="B13" s="363" t="s">
        <v>18</v>
      </c>
      <c r="C13" s="364"/>
      <c r="D13" s="365"/>
    </row>
    <row r="14" spans="2:4" x14ac:dyDescent="0.2">
      <c r="B14" s="363" t="s">
        <v>19</v>
      </c>
      <c r="C14" s="364"/>
      <c r="D14" s="365"/>
    </row>
    <row r="15" spans="2:4" x14ac:dyDescent="0.2">
      <c r="B15" s="70"/>
      <c r="D15" s="71"/>
    </row>
    <row r="16" spans="2:4" x14ac:dyDescent="0.2">
      <c r="B16" s="70"/>
      <c r="D16" s="72"/>
    </row>
    <row r="17" spans="2:4" x14ac:dyDescent="0.2">
      <c r="B17" s="70"/>
      <c r="D17" s="72"/>
    </row>
    <row r="18" spans="2:4" x14ac:dyDescent="0.2">
      <c r="B18" s="102"/>
    </row>
  </sheetData>
  <mergeCells count="5">
    <mergeCell ref="B10:D10"/>
    <mergeCell ref="B11:D11"/>
    <mergeCell ref="B12:D12"/>
    <mergeCell ref="B13:D13"/>
    <mergeCell ref="B14:D14"/>
  </mergeCells>
  <pageMargins left="0.7" right="0.7" top="0.75" bottom="0.75" header="0.3" footer="0.3"/>
  <pageSetup scale="81" fitToHeight="0" orientation="portrait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/>
  </sheetPr>
  <dimension ref="B8:E22"/>
  <sheetViews>
    <sheetView showGridLines="0" workbookViewId="0">
      <selection activeCell="M13" sqref="M13"/>
    </sheetView>
  </sheetViews>
  <sheetFormatPr baseColWidth="10" defaultColWidth="11.42578125" defaultRowHeight="12.75" x14ac:dyDescent="0.2"/>
  <cols>
    <col min="1" max="1" width="2" style="2" customWidth="1"/>
    <col min="2" max="2" width="49.28515625" style="2" customWidth="1"/>
    <col min="3" max="3" width="14.42578125" style="2" customWidth="1"/>
    <col min="4" max="4" width="20.42578125" customWidth="1"/>
    <col min="5" max="16384" width="11.42578125" style="2"/>
  </cols>
  <sheetData>
    <row r="8" spans="2:4" ht="13.5" thickBot="1" x14ac:dyDescent="0.25"/>
    <row r="9" spans="2:4" x14ac:dyDescent="0.2">
      <c r="B9" s="28"/>
      <c r="C9" s="29"/>
      <c r="D9" s="69"/>
    </row>
    <row r="10" spans="2:4" x14ac:dyDescent="0.2">
      <c r="B10" s="379" t="s">
        <v>0</v>
      </c>
      <c r="C10" s="377"/>
      <c r="D10" s="380"/>
    </row>
    <row r="11" spans="2:4" x14ac:dyDescent="0.2">
      <c r="B11" s="379" t="s">
        <v>989</v>
      </c>
      <c r="C11" s="377"/>
      <c r="D11" s="380"/>
    </row>
    <row r="12" spans="2:4" x14ac:dyDescent="0.2">
      <c r="B12" s="379" t="s">
        <v>177</v>
      </c>
      <c r="C12" s="377"/>
      <c r="D12" s="380"/>
    </row>
    <row r="13" spans="2:4" x14ac:dyDescent="0.2">
      <c r="B13" s="379" t="s">
        <v>18</v>
      </c>
      <c r="C13" s="377"/>
      <c r="D13" s="380"/>
    </row>
    <row r="14" spans="2:4" x14ac:dyDescent="0.2">
      <c r="B14" s="379" t="s">
        <v>178</v>
      </c>
      <c r="C14" s="377"/>
      <c r="D14" s="380"/>
    </row>
    <row r="15" spans="2:4" x14ac:dyDescent="0.2">
      <c r="B15" s="14"/>
      <c r="D15" s="71"/>
    </row>
    <row r="16" spans="2:4" x14ac:dyDescent="0.2">
      <c r="B16" s="14"/>
      <c r="C16" s="1" t="s">
        <v>78</v>
      </c>
      <c r="D16" s="72" t="s">
        <v>993</v>
      </c>
    </row>
    <row r="17" spans="2:5" x14ac:dyDescent="0.2">
      <c r="B17" s="14"/>
      <c r="D17" s="72"/>
    </row>
    <row r="18" spans="2:5" x14ac:dyDescent="0.2">
      <c r="B18" s="52" t="s">
        <v>179</v>
      </c>
      <c r="C18" s="112">
        <v>519095070701</v>
      </c>
      <c r="D18" s="275">
        <f>+VLOOKUP(C18,Balance!A:G,7,FALSE)</f>
        <v>181066</v>
      </c>
      <c r="E18" s="128"/>
    </row>
    <row r="19" spans="2:5" ht="13.5" thickBot="1" x14ac:dyDescent="0.25">
      <c r="B19" s="42"/>
      <c r="C19" s="43"/>
      <c r="D19" s="275"/>
    </row>
    <row r="20" spans="2:5" ht="13.5" thickBot="1" x14ac:dyDescent="0.25">
      <c r="B20" s="45" t="s">
        <v>80</v>
      </c>
      <c r="C20" s="43" t="s">
        <v>71</v>
      </c>
      <c r="D20" s="296">
        <f>+D18</f>
        <v>181066</v>
      </c>
      <c r="E20" s="128" t="s">
        <v>75</v>
      </c>
    </row>
    <row r="21" spans="2:5" ht="13.5" thickBot="1" x14ac:dyDescent="0.25">
      <c r="B21" s="21"/>
      <c r="C21" s="22"/>
      <c r="D21" s="77"/>
    </row>
    <row r="22" spans="2:5" x14ac:dyDescent="0.2">
      <c r="B22" s="1" t="s">
        <v>991</v>
      </c>
    </row>
  </sheetData>
  <mergeCells count="5">
    <mergeCell ref="B10:D10"/>
    <mergeCell ref="B11:D11"/>
    <mergeCell ref="B12:D12"/>
    <mergeCell ref="B13:D13"/>
    <mergeCell ref="B14:D14"/>
  </mergeCells>
  <printOptions horizontalCentered="1"/>
  <pageMargins left="0.70866141732283472" right="0.70866141732283472" top="0.74803149606299213" bottom="0.74803149606299213" header="0.31496062992125984" footer="0.70866141732283472"/>
  <pageSetup orientation="portrait" horizontalDpi="1200" verticalDpi="1200" r:id="rId1"/>
  <headerFooter>
    <oddFooter xml:space="preserve">&amp;CGastos bancarios negocios fiduciarios - no deducible
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B8:G25"/>
  <sheetViews>
    <sheetView showGridLines="0" workbookViewId="0">
      <selection activeCell="F18" sqref="F18"/>
    </sheetView>
  </sheetViews>
  <sheetFormatPr baseColWidth="10" defaultColWidth="11.42578125" defaultRowHeight="12.75" x14ac:dyDescent="0.2"/>
  <cols>
    <col min="1" max="1" width="2" customWidth="1"/>
    <col min="2" max="2" width="56.5703125" customWidth="1"/>
    <col min="3" max="3" width="2" bestFit="1" customWidth="1"/>
    <col min="4" max="4" width="11" bestFit="1" customWidth="1"/>
    <col min="5" max="5" width="17" customWidth="1"/>
    <col min="6" max="6" width="3.7109375" bestFit="1" customWidth="1"/>
  </cols>
  <sheetData>
    <row r="8" spans="2:5" ht="13.5" thickBot="1" x14ac:dyDescent="0.25"/>
    <row r="9" spans="2:5" x14ac:dyDescent="0.2">
      <c r="B9" s="67"/>
      <c r="C9" s="68"/>
      <c r="D9" s="68"/>
      <c r="E9" s="69"/>
    </row>
    <row r="10" spans="2:5" x14ac:dyDescent="0.2">
      <c r="B10" s="363" t="s">
        <v>0</v>
      </c>
      <c r="C10" s="364"/>
      <c r="D10" s="364"/>
      <c r="E10" s="365"/>
    </row>
    <row r="11" spans="2:5" x14ac:dyDescent="0.2">
      <c r="B11" s="363" t="s">
        <v>989</v>
      </c>
      <c r="C11" s="364"/>
      <c r="D11" s="364"/>
      <c r="E11" s="365"/>
    </row>
    <row r="12" spans="2:5" x14ac:dyDescent="0.2">
      <c r="B12" s="363" t="s">
        <v>180</v>
      </c>
      <c r="C12" s="364"/>
      <c r="D12" s="364"/>
      <c r="E12" s="365"/>
    </row>
    <row r="13" spans="2:5" x14ac:dyDescent="0.2">
      <c r="B13" s="363" t="s">
        <v>18</v>
      </c>
      <c r="C13" s="364"/>
      <c r="D13" s="364"/>
      <c r="E13" s="365"/>
    </row>
    <row r="14" spans="2:5" x14ac:dyDescent="0.2">
      <c r="B14" s="363" t="s">
        <v>181</v>
      </c>
      <c r="C14" s="364"/>
      <c r="D14" s="364"/>
      <c r="E14" s="365"/>
    </row>
    <row r="15" spans="2:5" x14ac:dyDescent="0.2">
      <c r="B15" s="70"/>
      <c r="E15" s="71"/>
    </row>
    <row r="16" spans="2:5" x14ac:dyDescent="0.2">
      <c r="B16" s="70"/>
      <c r="D16" s="51" t="s">
        <v>78</v>
      </c>
      <c r="E16" s="72" t="s">
        <v>993</v>
      </c>
    </row>
    <row r="17" spans="2:7" x14ac:dyDescent="0.2">
      <c r="B17" s="70"/>
      <c r="E17" s="72"/>
    </row>
    <row r="18" spans="2:7" x14ac:dyDescent="0.2">
      <c r="B18" s="56" t="s">
        <v>182</v>
      </c>
      <c r="D18">
        <v>5190950802</v>
      </c>
      <c r="E18" s="275">
        <f>+'[1]5190950802 - GASTOS PERIODOS AN'!$P$28</f>
        <v>8130266.8900000006</v>
      </c>
    </row>
    <row r="19" spans="2:7" x14ac:dyDescent="0.2">
      <c r="B19" s="56" t="s">
        <v>297</v>
      </c>
      <c r="D19">
        <v>5190950803</v>
      </c>
      <c r="E19" s="275">
        <f>+'[1]5190950803 - DEVOLUCION INGRESO'!$P$22</f>
        <v>0</v>
      </c>
    </row>
    <row r="20" spans="2:7" x14ac:dyDescent="0.2">
      <c r="B20" s="56" t="s">
        <v>183</v>
      </c>
      <c r="D20">
        <v>5190950804</v>
      </c>
      <c r="E20" s="275">
        <f>+VLOOKUP(D20,Balance!A:G,7,FALSE)</f>
        <v>6972985</v>
      </c>
      <c r="F20" s="64"/>
      <c r="G20" s="51"/>
    </row>
    <row r="21" spans="2:7" ht="13.5" thickBot="1" x14ac:dyDescent="0.25">
      <c r="B21" s="60"/>
      <c r="E21" s="275"/>
    </row>
    <row r="22" spans="2:7" ht="13.5" thickBot="1" x14ac:dyDescent="0.25">
      <c r="B22" s="74" t="s">
        <v>184</v>
      </c>
      <c r="C22" s="57" t="s">
        <v>71</v>
      </c>
      <c r="D22" s="57"/>
      <c r="E22" s="296">
        <f>+E18+E20</f>
        <v>15103251.890000001</v>
      </c>
      <c r="F22" s="102" t="s">
        <v>75</v>
      </c>
      <c r="G22" s="102"/>
    </row>
    <row r="23" spans="2:7" x14ac:dyDescent="0.2">
      <c r="B23" s="74"/>
      <c r="C23" s="57"/>
      <c r="D23" s="57"/>
      <c r="E23" s="297"/>
    </row>
    <row r="24" spans="2:7" ht="13.5" thickBot="1" x14ac:dyDescent="0.25">
      <c r="B24" s="75"/>
      <c r="C24" s="76"/>
      <c r="D24" s="76"/>
      <c r="E24" s="77"/>
    </row>
    <row r="25" spans="2:7" x14ac:dyDescent="0.2">
      <c r="B25" s="51" t="s">
        <v>991</v>
      </c>
      <c r="E25" s="64"/>
    </row>
  </sheetData>
  <mergeCells count="5">
    <mergeCell ref="B14:E14"/>
    <mergeCell ref="B10:E10"/>
    <mergeCell ref="B11:E11"/>
    <mergeCell ref="B12:E12"/>
    <mergeCell ref="B13:E13"/>
  </mergeCells>
  <phoneticPr fontId="5" type="noConversion"/>
  <printOptions horizontalCentered="1"/>
  <pageMargins left="0.78740157480314965" right="0.78740157480314965" top="0.6692913385826772" bottom="0.98425196850393704" header="0" footer="1.03"/>
  <pageSetup fitToHeight="0" orientation="portrait" r:id="rId1"/>
  <headerFooter alignWithMargins="0">
    <oddFooter>&amp;CAnexo Gastos No Operacionales - Gasto no deducible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B9:G26"/>
  <sheetViews>
    <sheetView showGridLines="0" topLeftCell="A4" workbookViewId="0">
      <selection activeCell="N13" sqref="N13"/>
    </sheetView>
  </sheetViews>
  <sheetFormatPr baseColWidth="10" defaultColWidth="11.42578125" defaultRowHeight="12.75" x14ac:dyDescent="0.2"/>
  <cols>
    <col min="1" max="1" width="2" customWidth="1"/>
    <col min="2" max="2" width="45" customWidth="1"/>
    <col min="3" max="3" width="3.28515625" customWidth="1"/>
    <col min="4" max="4" width="11" bestFit="1" customWidth="1"/>
    <col min="5" max="5" width="21.5703125" customWidth="1"/>
    <col min="6" max="6" width="3.7109375" bestFit="1" customWidth="1"/>
  </cols>
  <sheetData>
    <row r="9" spans="2:5" ht="13.5" thickBot="1" x14ac:dyDescent="0.25"/>
    <row r="10" spans="2:5" x14ac:dyDescent="0.2">
      <c r="B10" s="67"/>
      <c r="C10" s="68"/>
      <c r="D10" s="68"/>
      <c r="E10" s="69"/>
    </row>
    <row r="11" spans="2:5" x14ac:dyDescent="0.2">
      <c r="B11" s="363" t="s">
        <v>0</v>
      </c>
      <c r="C11" s="364"/>
      <c r="D11" s="364"/>
      <c r="E11" s="365"/>
    </row>
    <row r="12" spans="2:5" x14ac:dyDescent="0.2">
      <c r="B12" s="363" t="s">
        <v>989</v>
      </c>
      <c r="C12" s="364"/>
      <c r="D12" s="364"/>
      <c r="E12" s="365"/>
    </row>
    <row r="13" spans="2:5" x14ac:dyDescent="0.2">
      <c r="B13" s="363" t="s">
        <v>185</v>
      </c>
      <c r="C13" s="364"/>
      <c r="D13" s="364"/>
      <c r="E13" s="365"/>
    </row>
    <row r="14" spans="2:5" x14ac:dyDescent="0.2">
      <c r="B14" s="363" t="s">
        <v>186</v>
      </c>
      <c r="C14" s="364"/>
      <c r="D14" s="364"/>
      <c r="E14" s="365"/>
    </row>
    <row r="15" spans="2:5" x14ac:dyDescent="0.2">
      <c r="B15" s="363" t="s">
        <v>187</v>
      </c>
      <c r="C15" s="364"/>
      <c r="D15" s="364"/>
      <c r="E15" s="365"/>
    </row>
    <row r="16" spans="2:5" x14ac:dyDescent="0.2">
      <c r="B16" s="70"/>
      <c r="E16" s="71"/>
    </row>
    <row r="17" spans="2:7" x14ac:dyDescent="0.2">
      <c r="B17" s="70"/>
      <c r="D17" s="99" t="s">
        <v>188</v>
      </c>
      <c r="E17" s="72" t="s">
        <v>1033</v>
      </c>
    </row>
    <row r="18" spans="2:7" x14ac:dyDescent="0.2">
      <c r="B18" s="70"/>
      <c r="E18" s="72"/>
    </row>
    <row r="19" spans="2:7" x14ac:dyDescent="0.2">
      <c r="B19" s="73" t="s">
        <v>189</v>
      </c>
      <c r="D19">
        <v>5190970101</v>
      </c>
      <c r="E19" s="298">
        <f>+VLOOKUP(D19,Balance!A:G,7,FALSE)</f>
        <v>6470363</v>
      </c>
    </row>
    <row r="20" spans="2:7" x14ac:dyDescent="0.2">
      <c r="B20" s="73" t="s">
        <v>190</v>
      </c>
      <c r="D20">
        <v>5190970102</v>
      </c>
      <c r="E20" s="298">
        <f>+VLOOKUP(D20,Balance!A:G,7,FALSE)</f>
        <v>63228743</v>
      </c>
      <c r="F20" s="51"/>
    </row>
    <row r="21" spans="2:7" x14ac:dyDescent="0.2">
      <c r="B21" s="73" t="s">
        <v>191</v>
      </c>
      <c r="D21">
        <v>51909702</v>
      </c>
      <c r="E21" s="298">
        <f>IFERROR(VLOOKUP(D21,Balance!A:G,7,FALSE),0)</f>
        <v>103864000</v>
      </c>
      <c r="G21" s="51"/>
    </row>
    <row r="22" spans="2:7" x14ac:dyDescent="0.2">
      <c r="B22" s="70"/>
      <c r="E22" s="298"/>
    </row>
    <row r="23" spans="2:7" ht="13.5" thickBot="1" x14ac:dyDescent="0.25">
      <c r="B23" s="74" t="s">
        <v>80</v>
      </c>
      <c r="C23" s="57"/>
      <c r="D23" s="57"/>
      <c r="E23" s="359">
        <f>SUM(E19:E22)</f>
        <v>173563106</v>
      </c>
      <c r="F23" s="193" t="s">
        <v>75</v>
      </c>
      <c r="G23" s="128"/>
    </row>
    <row r="24" spans="2:7" ht="13.5" thickTop="1" x14ac:dyDescent="0.2">
      <c r="B24" s="74"/>
      <c r="C24" s="57"/>
      <c r="D24" s="57"/>
      <c r="E24" s="297"/>
    </row>
    <row r="25" spans="2:7" ht="13.5" thickBot="1" x14ac:dyDescent="0.25">
      <c r="B25" s="75"/>
      <c r="C25" s="76"/>
      <c r="D25" s="76"/>
      <c r="E25" s="77"/>
    </row>
    <row r="26" spans="2:7" x14ac:dyDescent="0.2">
      <c r="B26" s="51" t="s">
        <v>991</v>
      </c>
    </row>
  </sheetData>
  <mergeCells count="5">
    <mergeCell ref="B15:E15"/>
    <mergeCell ref="B11:E11"/>
    <mergeCell ref="B12:E12"/>
    <mergeCell ref="B13:E13"/>
    <mergeCell ref="B14:E14"/>
  </mergeCells>
  <phoneticPr fontId="5" type="noConversion"/>
  <printOptions horizontalCentered="1"/>
  <pageMargins left="0.78740157480314965" right="0.78740157480314965" top="0.62992125984251968" bottom="0.98425196850393704" header="0" footer="1.02"/>
  <pageSetup fitToHeight="0" orientation="portrait" horizontalDpi="1200" verticalDpi="1200" r:id="rId1"/>
  <headerFooter alignWithMargins="0">
    <oddFooter>&amp;CAnexo cuentas SARO - Gasto no deducible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B8:H29"/>
  <sheetViews>
    <sheetView showGridLines="0" zoomScaleNormal="100" workbookViewId="0">
      <selection activeCell="F20" sqref="F20"/>
    </sheetView>
  </sheetViews>
  <sheetFormatPr baseColWidth="10" defaultColWidth="11.42578125" defaultRowHeight="12.75" x14ac:dyDescent="0.2"/>
  <cols>
    <col min="1" max="1" width="2" style="2" customWidth="1"/>
    <col min="2" max="2" width="53.85546875" style="2" customWidth="1"/>
    <col min="3" max="3" width="3.28515625" style="2" customWidth="1"/>
    <col min="4" max="4" width="15.28515625" style="2" customWidth="1"/>
    <col min="5" max="5" width="17" style="2" customWidth="1"/>
    <col min="6" max="6" width="3.7109375" style="2" bestFit="1" customWidth="1"/>
    <col min="7" max="7" width="15.28515625" style="2" bestFit="1" customWidth="1"/>
    <col min="8" max="8" width="13.7109375" style="2" bestFit="1" customWidth="1"/>
    <col min="9" max="16384" width="11.42578125" style="2"/>
  </cols>
  <sheetData>
    <row r="8" spans="2:5" ht="13.5" thickBot="1" x14ac:dyDescent="0.25"/>
    <row r="9" spans="2:5" x14ac:dyDescent="0.2">
      <c r="B9" s="28"/>
      <c r="C9" s="29"/>
      <c r="D9" s="29"/>
      <c r="E9" s="31"/>
    </row>
    <row r="10" spans="2:5" x14ac:dyDescent="0.2">
      <c r="B10" s="379" t="s">
        <v>0</v>
      </c>
      <c r="C10" s="377"/>
      <c r="D10" s="377"/>
      <c r="E10" s="380"/>
    </row>
    <row r="11" spans="2:5" x14ac:dyDescent="0.2">
      <c r="B11" s="379" t="s">
        <v>989</v>
      </c>
      <c r="C11" s="377"/>
      <c r="D11" s="377"/>
      <c r="E11" s="380"/>
    </row>
    <row r="12" spans="2:5" x14ac:dyDescent="0.2">
      <c r="B12" s="379" t="s">
        <v>282</v>
      </c>
      <c r="C12" s="377"/>
      <c r="D12" s="377"/>
      <c r="E12" s="380"/>
    </row>
    <row r="13" spans="2:5" x14ac:dyDescent="0.2">
      <c r="B13" s="379" t="s">
        <v>18</v>
      </c>
      <c r="C13" s="377"/>
      <c r="D13" s="377"/>
      <c r="E13" s="380"/>
    </row>
    <row r="14" spans="2:5" x14ac:dyDescent="0.2">
      <c r="B14" s="379" t="s">
        <v>81</v>
      </c>
      <c r="C14" s="377"/>
      <c r="D14" s="377"/>
      <c r="E14" s="380"/>
    </row>
    <row r="15" spans="2:5" x14ac:dyDescent="0.2">
      <c r="B15" s="14"/>
      <c r="E15" s="15"/>
    </row>
    <row r="16" spans="2:5" x14ac:dyDescent="0.2">
      <c r="B16" s="14"/>
      <c r="D16" s="3" t="s">
        <v>78</v>
      </c>
      <c r="E16" s="44" t="s">
        <v>993</v>
      </c>
    </row>
    <row r="17" spans="2:8" x14ac:dyDescent="0.2">
      <c r="B17" s="14"/>
      <c r="E17" s="44"/>
    </row>
    <row r="18" spans="2:8" x14ac:dyDescent="0.2">
      <c r="B18" s="52" t="s">
        <v>285</v>
      </c>
      <c r="D18" s="43">
        <v>41080501</v>
      </c>
      <c r="E18" s="275">
        <f>+VLOOKUP(D18,Balance!A:G,7,FALSE)*-1</f>
        <v>20069944.870000001</v>
      </c>
      <c r="G18" s="9"/>
      <c r="H18" s="9"/>
    </row>
    <row r="19" spans="2:8" x14ac:dyDescent="0.2">
      <c r="B19" s="52" t="s">
        <v>287</v>
      </c>
      <c r="D19" s="43">
        <v>51080501</v>
      </c>
      <c r="E19" s="275">
        <f>+VLOOKUP(D19,Balance!A:G,7,FALSE)</f>
        <v>20058443.079999998</v>
      </c>
      <c r="G19" s="9"/>
    </row>
    <row r="20" spans="2:8" x14ac:dyDescent="0.2">
      <c r="B20" s="313" t="s">
        <v>168</v>
      </c>
      <c r="D20" s="43"/>
      <c r="E20" s="275">
        <f>+E18-E19</f>
        <v>11501.790000002831</v>
      </c>
      <c r="F20"/>
      <c r="G20" s="9"/>
    </row>
    <row r="21" spans="2:8" hidden="1" x14ac:dyDescent="0.2">
      <c r="B21" s="313"/>
      <c r="D21" s="43"/>
      <c r="E21" s="275"/>
      <c r="F21"/>
    </row>
    <row r="22" spans="2:8" hidden="1" x14ac:dyDescent="0.2">
      <c r="B22" s="52" t="s">
        <v>286</v>
      </c>
      <c r="D22" s="43"/>
      <c r="E22" s="275"/>
      <c r="F22"/>
    </row>
    <row r="23" spans="2:8" hidden="1" x14ac:dyDescent="0.2">
      <c r="B23" s="52" t="s">
        <v>288</v>
      </c>
      <c r="D23" s="314"/>
      <c r="E23" s="360"/>
      <c r="F23"/>
    </row>
    <row r="24" spans="2:8" hidden="1" x14ac:dyDescent="0.2">
      <c r="B24" s="313" t="s">
        <v>168</v>
      </c>
      <c r="D24" s="314"/>
      <c r="E24" s="275">
        <f>+E22-E23</f>
        <v>0</v>
      </c>
      <c r="F24"/>
    </row>
    <row r="25" spans="2:8" ht="13.5" thickBot="1" x14ac:dyDescent="0.25">
      <c r="B25" s="52"/>
      <c r="D25" s="314"/>
      <c r="E25" s="275"/>
      <c r="F25"/>
    </row>
    <row r="26" spans="2:8" ht="13.5" thickBot="1" x14ac:dyDescent="0.25">
      <c r="B26" s="315" t="s">
        <v>283</v>
      </c>
      <c r="C26" s="43" t="s">
        <v>71</v>
      </c>
      <c r="D26" s="43"/>
      <c r="E26" s="154">
        <f>+E20+E24</f>
        <v>11501.790000002831</v>
      </c>
      <c r="F26" s="102" t="s">
        <v>75</v>
      </c>
      <c r="G26" s="128"/>
    </row>
    <row r="27" spans="2:8" ht="13.5" thickBot="1" x14ac:dyDescent="0.25">
      <c r="B27" s="21"/>
      <c r="C27" s="22"/>
      <c r="D27" s="22"/>
      <c r="E27" s="24"/>
    </row>
    <row r="29" spans="2:8" x14ac:dyDescent="0.2">
      <c r="B29" s="1" t="s">
        <v>991</v>
      </c>
    </row>
  </sheetData>
  <mergeCells count="5">
    <mergeCell ref="B14:E14"/>
    <mergeCell ref="B10:E10"/>
    <mergeCell ref="B11:E11"/>
    <mergeCell ref="B12:E12"/>
    <mergeCell ref="B13:E13"/>
  </mergeCells>
  <phoneticPr fontId="5" type="noConversion"/>
  <printOptions horizontalCentered="1"/>
  <pageMargins left="0.78740157480314965" right="0.78740157480314965" top="0.98425196850393704" bottom="0.98425196850393704" header="0" footer="1.0236220472440944"/>
  <pageSetup scale="97" fitToHeight="0" orientation="portrait" horizontalDpi="1200" verticalDpi="1200" r:id="rId1"/>
  <headerFooter alignWithMargins="0">
    <oddFooter>&amp;CAnexo Renta Gravada Especial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BB9B-B2EA-4B68-BA58-6E2BCA4FD28A}">
  <sheetPr>
    <tabColor theme="8"/>
    <pageSetUpPr fitToPage="1"/>
  </sheetPr>
  <dimension ref="B8:H31"/>
  <sheetViews>
    <sheetView showGridLines="0" topLeftCell="A7" zoomScaleNormal="100" workbookViewId="0">
      <selection activeCell="E19" sqref="E19"/>
    </sheetView>
  </sheetViews>
  <sheetFormatPr baseColWidth="10" defaultColWidth="11.42578125" defaultRowHeight="12.75" x14ac:dyDescent="0.2"/>
  <cols>
    <col min="1" max="1" width="2" style="2" customWidth="1"/>
    <col min="2" max="2" width="53.85546875" style="2" customWidth="1"/>
    <col min="3" max="3" width="3.28515625" style="2" customWidth="1"/>
    <col min="4" max="4" width="15.28515625" style="2" customWidth="1"/>
    <col min="5" max="5" width="17" style="2" customWidth="1"/>
    <col min="6" max="6" width="3.7109375" style="2" bestFit="1" customWidth="1"/>
    <col min="7" max="7" width="15.28515625" style="2" bestFit="1" customWidth="1"/>
    <col min="8" max="8" width="13.7109375" style="2" bestFit="1" customWidth="1"/>
    <col min="9" max="16384" width="11.42578125" style="2"/>
  </cols>
  <sheetData>
    <row r="8" spans="2:5" ht="13.5" thickBot="1" x14ac:dyDescent="0.25"/>
    <row r="9" spans="2:5" x14ac:dyDescent="0.2">
      <c r="B9" s="28"/>
      <c r="C9" s="29"/>
      <c r="D9" s="29"/>
      <c r="E9" s="31"/>
    </row>
    <row r="10" spans="2:5" x14ac:dyDescent="0.2">
      <c r="B10" s="379" t="s">
        <v>0</v>
      </c>
      <c r="C10" s="377"/>
      <c r="D10" s="377"/>
      <c r="E10" s="380"/>
    </row>
    <row r="11" spans="2:5" x14ac:dyDescent="0.2">
      <c r="B11" s="379" t="s">
        <v>989</v>
      </c>
      <c r="C11" s="377"/>
      <c r="D11" s="377"/>
      <c r="E11" s="380"/>
    </row>
    <row r="12" spans="2:5" x14ac:dyDescent="0.2">
      <c r="B12" s="379" t="s">
        <v>1032</v>
      </c>
      <c r="C12" s="377"/>
      <c r="D12" s="377"/>
      <c r="E12" s="380"/>
    </row>
    <row r="13" spans="2:5" x14ac:dyDescent="0.2">
      <c r="B13" s="379" t="s">
        <v>18</v>
      </c>
      <c r="C13" s="377"/>
      <c r="D13" s="377"/>
      <c r="E13" s="380"/>
    </row>
    <row r="14" spans="2:5" x14ac:dyDescent="0.2">
      <c r="B14" s="379" t="s">
        <v>197</v>
      </c>
      <c r="C14" s="377"/>
      <c r="D14" s="377"/>
      <c r="E14" s="380"/>
    </row>
    <row r="15" spans="2:5" x14ac:dyDescent="0.2">
      <c r="B15" s="14"/>
      <c r="E15" s="15"/>
    </row>
    <row r="16" spans="2:5" x14ac:dyDescent="0.2">
      <c r="B16" s="14"/>
      <c r="D16" s="3" t="s">
        <v>78</v>
      </c>
      <c r="E16" s="44" t="s">
        <v>993</v>
      </c>
    </row>
    <row r="17" spans="2:8" x14ac:dyDescent="0.2">
      <c r="B17" s="14"/>
      <c r="E17" s="44"/>
    </row>
    <row r="18" spans="2:8" x14ac:dyDescent="0.2">
      <c r="B18" s="52" t="s">
        <v>998</v>
      </c>
      <c r="D18" s="350">
        <v>5190951104</v>
      </c>
      <c r="E18" s="275">
        <f>IFERROR(VLOOKUP(D18,Balance!A:G,7,FALSE),0)</f>
        <v>200377</v>
      </c>
      <c r="G18" s="9"/>
      <c r="H18" s="9"/>
    </row>
    <row r="19" spans="2:8" x14ac:dyDescent="0.2">
      <c r="B19" s="52" t="s">
        <v>999</v>
      </c>
      <c r="D19" s="350">
        <v>5190951309</v>
      </c>
      <c r="E19" s="275">
        <f>IFERROR(VLOOKUP(D19,Balance!A:G,7,FALSE),0)</f>
        <v>1596221</v>
      </c>
      <c r="G19" s="9"/>
    </row>
    <row r="20" spans="2:8" x14ac:dyDescent="0.2">
      <c r="B20" s="52" t="s">
        <v>1000</v>
      </c>
      <c r="D20" s="350">
        <v>51035502</v>
      </c>
      <c r="E20" s="275">
        <f>IFERROR(VLOOKUP(D20,Balance!A:G,7,FALSE),0)</f>
        <v>30806121</v>
      </c>
      <c r="G20" s="9"/>
    </row>
    <row r="21" spans="2:8" x14ac:dyDescent="0.2">
      <c r="B21" s="52" t="s">
        <v>1001</v>
      </c>
      <c r="D21" s="350">
        <v>5190951302</v>
      </c>
      <c r="E21" s="275">
        <f>IFERROR(VLOOKUP(D21,Balance!A:G,7,FALSE),0)</f>
        <v>0</v>
      </c>
      <c r="G21" s="9"/>
    </row>
    <row r="22" spans="2:8" x14ac:dyDescent="0.2">
      <c r="B22" s="52" t="s">
        <v>1002</v>
      </c>
      <c r="D22" s="350">
        <v>5190951801</v>
      </c>
      <c r="E22" s="275">
        <f>IFERROR(VLOOKUP(D22,Balance!A:G,7,FALSE),0)</f>
        <v>0</v>
      </c>
      <c r="G22" s="9"/>
    </row>
    <row r="23" spans="2:8" x14ac:dyDescent="0.2">
      <c r="B23" s="52" t="s">
        <v>1003</v>
      </c>
      <c r="D23" s="350">
        <v>51780102</v>
      </c>
      <c r="E23" s="275">
        <f>IFERROR(VLOOKUP(D23,Balance!A:G,7,FALSE),0)</f>
        <v>49380000</v>
      </c>
      <c r="G23" s="9"/>
    </row>
    <row r="24" spans="2:8" x14ac:dyDescent="0.2">
      <c r="B24" s="52"/>
      <c r="D24" s="43"/>
      <c r="E24" s="275"/>
      <c r="G24" s="9"/>
    </row>
    <row r="25" spans="2:8" x14ac:dyDescent="0.2">
      <c r="B25" s="52"/>
      <c r="D25" s="43"/>
      <c r="E25" s="275"/>
      <c r="G25" s="9"/>
    </row>
    <row r="26" spans="2:8" x14ac:dyDescent="0.2">
      <c r="B26" s="313" t="s">
        <v>168</v>
      </c>
      <c r="D26" s="43"/>
      <c r="E26" s="161">
        <f>+SUM(E18:E23)</f>
        <v>81982719</v>
      </c>
      <c r="G26" s="9"/>
    </row>
    <row r="27" spans="2:8" ht="13.5" thickBot="1" x14ac:dyDescent="0.25">
      <c r="B27" s="52"/>
      <c r="D27" s="314"/>
      <c r="E27" s="300"/>
    </row>
    <row r="28" spans="2:8" ht="13.5" thickBot="1" x14ac:dyDescent="0.25">
      <c r="B28" s="315" t="s">
        <v>80</v>
      </c>
      <c r="C28" s="43" t="s">
        <v>71</v>
      </c>
      <c r="D28" s="43"/>
      <c r="E28" s="296">
        <f>+E26</f>
        <v>81982719</v>
      </c>
      <c r="F28" s="193" t="s">
        <v>75</v>
      </c>
      <c r="G28" s="128"/>
    </row>
    <row r="29" spans="2:8" ht="13.5" thickBot="1" x14ac:dyDescent="0.25">
      <c r="B29" s="21"/>
      <c r="C29" s="22"/>
      <c r="D29" s="22"/>
      <c r="E29" s="24"/>
    </row>
    <row r="31" spans="2:8" x14ac:dyDescent="0.2">
      <c r="B31" s="1" t="s">
        <v>991</v>
      </c>
    </row>
  </sheetData>
  <mergeCells count="5">
    <mergeCell ref="B10:E10"/>
    <mergeCell ref="B11:E11"/>
    <mergeCell ref="B12:E12"/>
    <mergeCell ref="B13:E13"/>
    <mergeCell ref="B14:E14"/>
  </mergeCells>
  <printOptions horizontalCentered="1"/>
  <pageMargins left="0.78740157480314965" right="0.78740157480314965" top="0.98425196850393704" bottom="0.98425196850393704" header="0" footer="1.0236220472440944"/>
  <pageSetup scale="97" fitToHeight="0" orientation="portrait" horizontalDpi="1200" verticalDpi="1200" r:id="rId1"/>
  <headerFooter alignWithMargins="0">
    <oddFooter>&amp;CAnexo Renta Gravada Especial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L29"/>
  <sheetViews>
    <sheetView zoomScale="85" zoomScaleNormal="85" workbookViewId="0">
      <selection activeCell="B13" sqref="B13:F13"/>
    </sheetView>
  </sheetViews>
  <sheetFormatPr baseColWidth="10" defaultColWidth="11.42578125" defaultRowHeight="12.75" x14ac:dyDescent="0.2"/>
  <cols>
    <col min="1" max="1" width="3.85546875" style="2" customWidth="1"/>
    <col min="2" max="2" width="51.5703125" style="2" bestFit="1" customWidth="1"/>
    <col min="3" max="3" width="2.28515625" style="2" customWidth="1"/>
    <col min="4" max="4" width="20.5703125" style="27" customWidth="1"/>
    <col min="5" max="5" width="4.140625" style="27" customWidth="1"/>
    <col min="6" max="6" width="7.42578125" style="2" customWidth="1"/>
    <col min="7" max="7" width="5.140625" style="2" customWidth="1"/>
    <col min="8" max="8" width="16" style="2" bestFit="1" customWidth="1"/>
    <col min="9" max="16384" width="11.42578125" style="2"/>
  </cols>
  <sheetData>
    <row r="9" spans="2:12" ht="13.5" thickBot="1" x14ac:dyDescent="0.25"/>
    <row r="10" spans="2:12" x14ac:dyDescent="0.2">
      <c r="B10" s="28"/>
      <c r="C10" s="29"/>
      <c r="D10" s="30"/>
      <c r="E10" s="30"/>
      <c r="F10" s="31"/>
    </row>
    <row r="11" spans="2:12" x14ac:dyDescent="0.2">
      <c r="B11" s="379" t="s">
        <v>0</v>
      </c>
      <c r="C11" s="377"/>
      <c r="D11" s="377"/>
      <c r="E11" s="377"/>
      <c r="F11" s="380"/>
    </row>
    <row r="12" spans="2:12" ht="15.75" x14ac:dyDescent="0.25">
      <c r="B12" s="381" t="s">
        <v>989</v>
      </c>
      <c r="C12" s="382"/>
      <c r="D12" s="382"/>
      <c r="E12" s="382"/>
      <c r="F12" s="383"/>
    </row>
    <row r="13" spans="2:12" ht="15" x14ac:dyDescent="0.25">
      <c r="B13" s="388" t="s">
        <v>192</v>
      </c>
      <c r="C13" s="385"/>
      <c r="D13" s="385"/>
      <c r="E13" s="385"/>
      <c r="F13" s="389"/>
    </row>
    <row r="14" spans="2:12" ht="15" x14ac:dyDescent="0.25">
      <c r="B14" s="388" t="s">
        <v>84</v>
      </c>
      <c r="C14" s="385"/>
      <c r="D14" s="385"/>
      <c r="E14" s="385"/>
      <c r="F14" s="389"/>
    </row>
    <row r="15" spans="2:12" ht="15" x14ac:dyDescent="0.25">
      <c r="B15" s="388"/>
      <c r="C15" s="385"/>
      <c r="D15" s="385"/>
      <c r="E15" s="385"/>
      <c r="F15" s="389"/>
      <c r="H15" s="128" t="s">
        <v>300</v>
      </c>
    </row>
    <row r="16" spans="2:12" ht="14.25" customHeight="1" x14ac:dyDescent="0.2">
      <c r="B16" s="14"/>
      <c r="D16" s="32"/>
      <c r="E16" s="32"/>
      <c r="F16" s="15"/>
      <c r="H16" s="387" t="s">
        <v>301</v>
      </c>
      <c r="I16" s="387"/>
      <c r="J16" s="387"/>
      <c r="K16" s="387"/>
      <c r="L16" s="387"/>
    </row>
    <row r="17" spans="2:12" x14ac:dyDescent="0.2">
      <c r="B17" s="49" t="s">
        <v>299</v>
      </c>
      <c r="C17" s="2" t="s">
        <v>71</v>
      </c>
      <c r="D17" s="110">
        <v>0</v>
      </c>
      <c r="E17" s="32"/>
      <c r="F17" s="33"/>
      <c r="G17" s="27"/>
      <c r="H17" s="387"/>
      <c r="I17" s="387"/>
      <c r="J17" s="387"/>
      <c r="K17" s="387"/>
      <c r="L17" s="387"/>
    </row>
    <row r="18" spans="2:12" x14ac:dyDescent="0.2">
      <c r="B18" s="14" t="s">
        <v>193</v>
      </c>
      <c r="D18" s="34">
        <v>0</v>
      </c>
      <c r="E18" s="32"/>
      <c r="F18" s="33"/>
      <c r="G18" s="27"/>
      <c r="H18" s="387"/>
      <c r="I18" s="387"/>
      <c r="J18" s="387"/>
      <c r="K18" s="387"/>
      <c r="L18" s="387"/>
    </row>
    <row r="19" spans="2:12" x14ac:dyDescent="0.2">
      <c r="B19" s="14"/>
      <c r="D19" s="110">
        <f>D17-D18</f>
        <v>0</v>
      </c>
      <c r="E19" s="32"/>
      <c r="F19" s="33"/>
      <c r="G19" s="27"/>
      <c r="H19" s="387"/>
      <c r="I19" s="387"/>
      <c r="J19" s="387"/>
      <c r="K19" s="387"/>
      <c r="L19" s="387"/>
    </row>
    <row r="20" spans="2:12" ht="13.5" thickBot="1" x14ac:dyDescent="0.25">
      <c r="B20" s="14" t="s">
        <v>194</v>
      </c>
      <c r="D20" s="35">
        <v>0</v>
      </c>
      <c r="E20" s="36"/>
      <c r="F20" s="37"/>
      <c r="G20" s="38"/>
    </row>
    <row r="21" spans="2:12" ht="15.75" thickBot="1" x14ac:dyDescent="0.3">
      <c r="B21" s="20" t="s">
        <v>195</v>
      </c>
      <c r="C21" s="2" t="s">
        <v>71</v>
      </c>
      <c r="D21" s="163">
        <f>+D19*D20</f>
        <v>0</v>
      </c>
      <c r="E21" s="32"/>
      <c r="F21" s="39"/>
      <c r="G21" s="94" t="s">
        <v>75</v>
      </c>
      <c r="H21" s="133"/>
      <c r="I21" s="1"/>
    </row>
    <row r="22" spans="2:12" x14ac:dyDescent="0.2">
      <c r="B22" s="14"/>
      <c r="D22" s="32"/>
      <c r="E22" s="32"/>
      <c r="F22" s="15"/>
    </row>
    <row r="23" spans="2:12" x14ac:dyDescent="0.2">
      <c r="B23" s="14" t="s">
        <v>196</v>
      </c>
      <c r="D23" s="40">
        <v>0.35</v>
      </c>
      <c r="E23" s="32"/>
      <c r="F23" s="15"/>
    </row>
    <row r="24" spans="2:12" x14ac:dyDescent="0.2">
      <c r="B24" s="14"/>
      <c r="D24" s="32"/>
      <c r="E24" s="32"/>
      <c r="F24" s="15"/>
    </row>
    <row r="25" spans="2:12" x14ac:dyDescent="0.2">
      <c r="B25" s="20" t="s">
        <v>298</v>
      </c>
      <c r="C25" s="2" t="s">
        <v>71</v>
      </c>
      <c r="D25" s="299">
        <f>+D21*D23</f>
        <v>0</v>
      </c>
      <c r="E25" s="32"/>
      <c r="F25" s="15"/>
    </row>
    <row r="26" spans="2:12" x14ac:dyDescent="0.2">
      <c r="B26" s="14"/>
      <c r="D26" s="32"/>
      <c r="E26" s="32"/>
      <c r="F26" s="15"/>
    </row>
    <row r="27" spans="2:12" ht="13.5" thickBot="1" x14ac:dyDescent="0.25">
      <c r="B27" s="21"/>
      <c r="C27" s="22"/>
      <c r="D27" s="41"/>
      <c r="E27" s="41"/>
      <c r="F27" s="24"/>
    </row>
    <row r="29" spans="2:12" x14ac:dyDescent="0.2">
      <c r="B29" s="1" t="s">
        <v>314</v>
      </c>
    </row>
  </sheetData>
  <mergeCells count="6">
    <mergeCell ref="H16:L19"/>
    <mergeCell ref="B15:F15"/>
    <mergeCell ref="B11:F11"/>
    <mergeCell ref="B12:F12"/>
    <mergeCell ref="B13:F13"/>
    <mergeCell ref="B14:F14"/>
  </mergeCells>
  <phoneticPr fontId="5" type="noConversion"/>
  <printOptions horizontalCentered="1"/>
  <pageMargins left="0.78740157480314965" right="0.78740157480314965" top="0.86" bottom="0.98425196850393704" header="0" footer="0.70866141732283472"/>
  <pageSetup scale="90" orientation="portrait" r:id="rId1"/>
  <headerFooter alignWithMargins="0">
    <oddFooter xml:space="preserve">&amp;CAnexo Renta Presuntiva 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3AB6E-FEE0-405C-A0F1-EB7436C20300}">
  <dimension ref="B6:F54"/>
  <sheetViews>
    <sheetView showGridLines="0" workbookViewId="0">
      <selection activeCell="C32" sqref="C32"/>
    </sheetView>
  </sheetViews>
  <sheetFormatPr baseColWidth="10" defaultColWidth="11.42578125" defaultRowHeight="12.75" x14ac:dyDescent="0.2"/>
  <cols>
    <col min="2" max="2" width="50.140625" customWidth="1"/>
    <col min="3" max="3" width="14.85546875" bestFit="1" customWidth="1"/>
    <col min="4" max="4" width="28.5703125" customWidth="1"/>
  </cols>
  <sheetData>
    <row r="6" spans="2:5" ht="13.5" thickBot="1" x14ac:dyDescent="0.25"/>
    <row r="7" spans="2:5" x14ac:dyDescent="0.2">
      <c r="B7" s="67"/>
      <c r="C7" s="68"/>
      <c r="D7" s="69"/>
    </row>
    <row r="8" spans="2:5" x14ac:dyDescent="0.2">
      <c r="B8" s="363" t="s">
        <v>0</v>
      </c>
      <c r="C8" s="364"/>
      <c r="D8" s="365"/>
    </row>
    <row r="9" spans="2:5" x14ac:dyDescent="0.2">
      <c r="B9" s="363" t="s">
        <v>306</v>
      </c>
      <c r="C9" s="364"/>
      <c r="D9" s="365"/>
    </row>
    <row r="10" spans="2:5" x14ac:dyDescent="0.2">
      <c r="B10" s="363" t="s">
        <v>100</v>
      </c>
      <c r="C10" s="364"/>
      <c r="D10" s="365"/>
    </row>
    <row r="11" spans="2:5" x14ac:dyDescent="0.2">
      <c r="B11" s="363" t="s">
        <v>18</v>
      </c>
      <c r="C11" s="364"/>
      <c r="D11" s="365"/>
    </row>
    <row r="12" spans="2:5" x14ac:dyDescent="0.2">
      <c r="B12" s="363" t="s">
        <v>197</v>
      </c>
      <c r="C12" s="364"/>
      <c r="D12" s="365"/>
    </row>
    <row r="13" spans="2:5" x14ac:dyDescent="0.2">
      <c r="B13" s="70"/>
      <c r="D13" s="71"/>
    </row>
    <row r="14" spans="2:5" x14ac:dyDescent="0.2">
      <c r="B14" s="70"/>
      <c r="C14" s="99" t="s">
        <v>78</v>
      </c>
      <c r="D14" s="72" t="s">
        <v>307</v>
      </c>
    </row>
    <row r="15" spans="2:5" x14ac:dyDescent="0.2">
      <c r="B15" s="70"/>
      <c r="D15" s="72"/>
    </row>
    <row r="16" spans="2:5" ht="25.5" x14ac:dyDescent="0.2">
      <c r="B16" s="153" t="s">
        <v>317</v>
      </c>
      <c r="C16" s="120">
        <v>5140050101</v>
      </c>
      <c r="D16" s="322">
        <v>414746926</v>
      </c>
      <c r="E16" s="214"/>
    </row>
    <row r="17" spans="2:6" ht="25.5" x14ac:dyDescent="0.2">
      <c r="B17" s="153" t="s">
        <v>275</v>
      </c>
      <c r="C17" s="120"/>
      <c r="D17" s="275">
        <v>0</v>
      </c>
      <c r="E17" s="214"/>
    </row>
    <row r="18" spans="2:6" x14ac:dyDescent="0.2">
      <c r="B18" s="153"/>
      <c r="C18" s="120"/>
      <c r="D18" s="275"/>
      <c r="E18" s="214"/>
    </row>
    <row r="19" spans="2:6" x14ac:dyDescent="0.2">
      <c r="B19" s="153"/>
      <c r="C19" s="120"/>
      <c r="D19" s="275"/>
    </row>
    <row r="20" spans="2:6" ht="25.5" x14ac:dyDescent="0.2">
      <c r="B20" s="153" t="s">
        <v>318</v>
      </c>
      <c r="C20" s="120">
        <v>5140050101</v>
      </c>
      <c r="D20" s="321">
        <v>36153775.899099998</v>
      </c>
      <c r="E20" s="102"/>
    </row>
    <row r="21" spans="2:6" x14ac:dyDescent="0.2">
      <c r="B21" s="153"/>
      <c r="C21" s="120"/>
      <c r="D21" s="275"/>
    </row>
    <row r="22" spans="2:6" x14ac:dyDescent="0.2">
      <c r="B22" s="157" t="s">
        <v>319</v>
      </c>
      <c r="C22" s="120"/>
      <c r="D22" s="275">
        <f>SUM(D16:D20)</f>
        <v>450900701.89910001</v>
      </c>
    </row>
    <row r="23" spans="2:6" ht="13.5" thickBot="1" x14ac:dyDescent="0.25">
      <c r="B23" s="56"/>
      <c r="C23" s="120"/>
      <c r="D23" s="275"/>
    </row>
    <row r="24" spans="2:6" ht="13.5" thickBot="1" x14ac:dyDescent="0.25">
      <c r="B24" s="132" t="s">
        <v>198</v>
      </c>
      <c r="C24" s="120" t="s">
        <v>71</v>
      </c>
      <c r="D24" s="162">
        <f>+D22*0.5</f>
        <v>225450350.94955</v>
      </c>
      <c r="E24" s="102" t="s">
        <v>75</v>
      </c>
      <c r="F24" s="214"/>
    </row>
    <row r="25" spans="2:6" ht="13.5" thickBot="1" x14ac:dyDescent="0.25">
      <c r="B25" s="75"/>
      <c r="C25" s="76"/>
      <c r="D25" s="77"/>
      <c r="E25" s="102"/>
    </row>
    <row r="27" spans="2:6" x14ac:dyDescent="0.2">
      <c r="B27" s="51" t="s">
        <v>314</v>
      </c>
    </row>
    <row r="29" spans="2:6" x14ac:dyDescent="0.2">
      <c r="B29" s="130" t="s">
        <v>302</v>
      </c>
      <c r="E29" s="51"/>
    </row>
    <row r="30" spans="2:6" x14ac:dyDescent="0.2">
      <c r="B30" s="109" t="s">
        <v>223</v>
      </c>
      <c r="C30" s="106">
        <v>0</v>
      </c>
      <c r="E30" s="51"/>
      <c r="F30" s="122"/>
    </row>
    <row r="31" spans="2:6" x14ac:dyDescent="0.2">
      <c r="B31" s="109" t="s">
        <v>224</v>
      </c>
      <c r="C31" s="106">
        <v>0</v>
      </c>
      <c r="F31" s="122"/>
    </row>
    <row r="32" spans="2:6" x14ac:dyDescent="0.2">
      <c r="B32" s="109" t="s">
        <v>225</v>
      </c>
      <c r="C32" s="106">
        <v>0</v>
      </c>
      <c r="F32" s="122"/>
    </row>
    <row r="33" spans="2:6" x14ac:dyDescent="0.2">
      <c r="B33" s="109" t="s">
        <v>226</v>
      </c>
      <c r="C33" s="106">
        <v>0</v>
      </c>
      <c r="F33" s="122"/>
    </row>
    <row r="34" spans="2:6" x14ac:dyDescent="0.2">
      <c r="B34" s="109" t="s">
        <v>227</v>
      </c>
      <c r="C34" s="98">
        <v>0</v>
      </c>
      <c r="F34" s="122"/>
    </row>
    <row r="35" spans="2:6" x14ac:dyDescent="0.2">
      <c r="B35" s="109" t="s">
        <v>228</v>
      </c>
      <c r="C35" s="98">
        <v>0</v>
      </c>
      <c r="F35" s="122"/>
    </row>
    <row r="36" spans="2:6" x14ac:dyDescent="0.2">
      <c r="B36" s="109" t="s">
        <v>229</v>
      </c>
      <c r="C36" s="98">
        <v>0</v>
      </c>
      <c r="F36" s="122"/>
    </row>
    <row r="37" spans="2:6" x14ac:dyDescent="0.2">
      <c r="B37" s="109" t="s">
        <v>230</v>
      </c>
      <c r="C37" s="98">
        <v>0</v>
      </c>
      <c r="F37" s="122"/>
    </row>
    <row r="38" spans="2:6" x14ac:dyDescent="0.2">
      <c r="B38" s="109" t="s">
        <v>231</v>
      </c>
      <c r="C38" s="98">
        <v>0</v>
      </c>
    </row>
    <row r="39" spans="2:6" x14ac:dyDescent="0.2">
      <c r="B39" s="109" t="s">
        <v>232</v>
      </c>
      <c r="C39" s="98">
        <v>0</v>
      </c>
    </row>
    <row r="40" spans="2:6" x14ac:dyDescent="0.2">
      <c r="B40" s="109" t="s">
        <v>276</v>
      </c>
      <c r="C40" s="98">
        <v>0</v>
      </c>
    </row>
    <row r="41" spans="2:6" x14ac:dyDescent="0.2">
      <c r="B41" s="109" t="s">
        <v>277</v>
      </c>
      <c r="C41" s="98">
        <v>0</v>
      </c>
    </row>
    <row r="42" spans="2:6" x14ac:dyDescent="0.2">
      <c r="B42" s="109" t="s">
        <v>233</v>
      </c>
      <c r="C42" s="303">
        <v>0</v>
      </c>
    </row>
    <row r="43" spans="2:6" x14ac:dyDescent="0.2">
      <c r="B43" s="109" t="s">
        <v>278</v>
      </c>
      <c r="C43" s="131">
        <f>SUM(C30:C42)</f>
        <v>0</v>
      </c>
    </row>
    <row r="44" spans="2:6" x14ac:dyDescent="0.2">
      <c r="B44" s="109"/>
      <c r="C44" s="98"/>
    </row>
    <row r="45" spans="2:6" x14ac:dyDescent="0.2">
      <c r="B45" s="130" t="s">
        <v>280</v>
      </c>
    </row>
    <row r="46" spans="2:6" x14ac:dyDescent="0.2">
      <c r="B46" s="109" t="s">
        <v>215</v>
      </c>
      <c r="C46" s="304">
        <v>0</v>
      </c>
    </row>
    <row r="47" spans="2:6" x14ac:dyDescent="0.2">
      <c r="B47" s="109" t="s">
        <v>216</v>
      </c>
      <c r="C47" s="304">
        <v>0</v>
      </c>
    </row>
    <row r="48" spans="2:6" x14ac:dyDescent="0.2">
      <c r="B48" s="109" t="s">
        <v>217</v>
      </c>
      <c r="C48" s="304">
        <v>0</v>
      </c>
    </row>
    <row r="49" spans="2:3" x14ac:dyDescent="0.2">
      <c r="B49" s="109" t="s">
        <v>218</v>
      </c>
      <c r="C49" s="304">
        <v>0</v>
      </c>
    </row>
    <row r="50" spans="2:3" x14ac:dyDescent="0.2">
      <c r="B50" s="109" t="s">
        <v>219</v>
      </c>
      <c r="C50" s="304">
        <v>0</v>
      </c>
    </row>
    <row r="51" spans="2:3" x14ac:dyDescent="0.2">
      <c r="B51" s="109" t="s">
        <v>279</v>
      </c>
      <c r="C51" s="304">
        <v>0</v>
      </c>
    </row>
    <row r="52" spans="2:3" x14ac:dyDescent="0.2">
      <c r="C52" s="131">
        <f>SUM(C46:C51)</f>
        <v>0</v>
      </c>
    </row>
    <row r="54" spans="2:3" x14ac:dyDescent="0.2">
      <c r="C54" s="252">
        <f>+C43-C52</f>
        <v>0</v>
      </c>
    </row>
  </sheetData>
  <mergeCells count="5">
    <mergeCell ref="B8:D8"/>
    <mergeCell ref="B9:D9"/>
    <mergeCell ref="B10:D10"/>
    <mergeCell ref="B11:D11"/>
    <mergeCell ref="B12:D12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8:H22"/>
  <sheetViews>
    <sheetView workbookViewId="0">
      <selection activeCell="C32" sqref="C32"/>
    </sheetView>
  </sheetViews>
  <sheetFormatPr baseColWidth="10" defaultColWidth="11.42578125" defaultRowHeight="12.75" x14ac:dyDescent="0.2"/>
  <cols>
    <col min="1" max="1" width="2" style="2" customWidth="1"/>
    <col min="2" max="2" width="53.85546875" style="2" customWidth="1"/>
    <col min="3" max="3" width="18.140625" style="2" bestFit="1" customWidth="1"/>
    <col min="4" max="4" width="9" style="2" bestFit="1" customWidth="1"/>
    <col min="5" max="5" width="12.7109375" style="2" bestFit="1" customWidth="1"/>
    <col min="6" max="6" width="15.42578125" style="2" bestFit="1" customWidth="1"/>
    <col min="7" max="7" width="25.140625" style="2" bestFit="1" customWidth="1"/>
    <col min="8" max="8" width="15.42578125" style="27" bestFit="1" customWidth="1"/>
    <col min="9" max="9" width="14.42578125" style="2" bestFit="1" customWidth="1"/>
    <col min="10" max="16384" width="11.42578125" style="2"/>
  </cols>
  <sheetData>
    <row r="8" spans="2:5" ht="13.5" thickBot="1" x14ac:dyDescent="0.25"/>
    <row r="9" spans="2:5" x14ac:dyDescent="0.2">
      <c r="B9" s="28"/>
      <c r="C9" s="29"/>
      <c r="D9" s="29"/>
      <c r="E9" s="31"/>
    </row>
    <row r="10" spans="2:5" x14ac:dyDescent="0.2">
      <c r="B10" s="379" t="s">
        <v>0</v>
      </c>
      <c r="C10" s="377"/>
      <c r="D10" s="377"/>
      <c r="E10" s="380"/>
    </row>
    <row r="11" spans="2:5" x14ac:dyDescent="0.2">
      <c r="B11" s="379" t="s">
        <v>306</v>
      </c>
      <c r="C11" s="377"/>
      <c r="D11" s="377"/>
      <c r="E11" s="380"/>
    </row>
    <row r="12" spans="2:5" x14ac:dyDescent="0.2">
      <c r="B12" s="379" t="s">
        <v>199</v>
      </c>
      <c r="C12" s="377"/>
      <c r="D12" s="377"/>
      <c r="E12" s="380"/>
    </row>
    <row r="13" spans="2:5" x14ac:dyDescent="0.2">
      <c r="B13" s="379" t="s">
        <v>18</v>
      </c>
      <c r="C13" s="377"/>
      <c r="D13" s="377"/>
      <c r="E13" s="380"/>
    </row>
    <row r="14" spans="2:5" x14ac:dyDescent="0.2">
      <c r="B14" s="379" t="s">
        <v>84</v>
      </c>
      <c r="C14" s="377"/>
      <c r="D14" s="377"/>
      <c r="E14" s="380"/>
    </row>
    <row r="15" spans="2:5" x14ac:dyDescent="0.2">
      <c r="B15" s="14"/>
      <c r="E15" s="15"/>
    </row>
    <row r="16" spans="2:5" x14ac:dyDescent="0.2">
      <c r="B16" s="14"/>
      <c r="D16" s="3" t="s">
        <v>78</v>
      </c>
      <c r="E16" s="44" t="s">
        <v>307</v>
      </c>
    </row>
    <row r="17" spans="2:7" x14ac:dyDescent="0.2">
      <c r="B17" s="14"/>
      <c r="E17" s="44"/>
    </row>
    <row r="18" spans="2:7" x14ac:dyDescent="0.2">
      <c r="B18" s="52" t="s">
        <v>200</v>
      </c>
      <c r="D18" s="43">
        <v>41312001</v>
      </c>
      <c r="E18" s="161">
        <v>0</v>
      </c>
      <c r="G18" s="128"/>
    </row>
    <row r="19" spans="2:7" x14ac:dyDescent="0.2">
      <c r="B19" s="52"/>
      <c r="D19" s="43"/>
      <c r="E19" s="275"/>
    </row>
    <row r="20" spans="2:7" ht="13.5" thickBot="1" x14ac:dyDescent="0.25">
      <c r="B20" s="21"/>
      <c r="C20" s="22"/>
      <c r="D20" s="22"/>
      <c r="E20" s="24"/>
    </row>
    <row r="22" spans="2:7" x14ac:dyDescent="0.2">
      <c r="B22" s="1" t="s">
        <v>314</v>
      </c>
    </row>
  </sheetData>
  <mergeCells count="5">
    <mergeCell ref="B10:E10"/>
    <mergeCell ref="B11:E11"/>
    <mergeCell ref="B12:E12"/>
    <mergeCell ref="B13:E13"/>
    <mergeCell ref="B14:E14"/>
  </mergeCells>
  <pageMargins left="0.7" right="0.7" top="0.75" bottom="0.75" header="0.3" footer="0.3"/>
  <pageSetup scale="99" fitToHeight="0" orientation="portrait" horizontalDpi="1200" verticalDpi="12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7:G33"/>
  <sheetViews>
    <sheetView showGridLines="0" topLeftCell="A2" zoomScale="90" zoomScaleNormal="90" workbookViewId="0">
      <selection activeCell="C2" sqref="C2"/>
    </sheetView>
  </sheetViews>
  <sheetFormatPr baseColWidth="10" defaultColWidth="11.42578125" defaultRowHeight="12.75" x14ac:dyDescent="0.2"/>
  <cols>
    <col min="1" max="1" width="2" customWidth="1"/>
    <col min="2" max="2" width="63.7109375" customWidth="1"/>
    <col min="3" max="3" width="16" bestFit="1" customWidth="1"/>
    <col min="4" max="4" width="22" bestFit="1" customWidth="1"/>
    <col min="7" max="7" width="14.42578125" bestFit="1" customWidth="1"/>
  </cols>
  <sheetData>
    <row r="7" spans="2:4" ht="13.5" thickBot="1" x14ac:dyDescent="0.25"/>
    <row r="8" spans="2:4" x14ac:dyDescent="0.2">
      <c r="B8" s="67"/>
      <c r="C8" s="68"/>
      <c r="D8" s="69"/>
    </row>
    <row r="9" spans="2:4" x14ac:dyDescent="0.2">
      <c r="B9" s="363" t="s">
        <v>0</v>
      </c>
      <c r="C9" s="364"/>
      <c r="D9" s="365"/>
    </row>
    <row r="10" spans="2:4" x14ac:dyDescent="0.2">
      <c r="B10" s="363" t="s">
        <v>213</v>
      </c>
      <c r="C10" s="364"/>
      <c r="D10" s="365"/>
    </row>
    <row r="11" spans="2:4" x14ac:dyDescent="0.2">
      <c r="B11" s="363" t="s">
        <v>220</v>
      </c>
      <c r="C11" s="364"/>
      <c r="D11" s="365"/>
    </row>
    <row r="12" spans="2:4" x14ac:dyDescent="0.2">
      <c r="B12" s="390" t="s">
        <v>201</v>
      </c>
      <c r="C12" s="391"/>
      <c r="D12" s="392"/>
    </row>
    <row r="13" spans="2:4" x14ac:dyDescent="0.2">
      <c r="B13" s="363" t="s">
        <v>181</v>
      </c>
      <c r="C13" s="364"/>
      <c r="D13" s="365"/>
    </row>
    <row r="14" spans="2:4" x14ac:dyDescent="0.2">
      <c r="B14" s="70"/>
      <c r="D14" s="71"/>
    </row>
    <row r="15" spans="2:4" x14ac:dyDescent="0.2">
      <c r="B15" s="70"/>
      <c r="C15" s="99" t="s">
        <v>78</v>
      </c>
      <c r="D15" s="72" t="s">
        <v>214</v>
      </c>
    </row>
    <row r="16" spans="2:4" x14ac:dyDescent="0.2">
      <c r="B16" s="70"/>
      <c r="D16" s="72"/>
    </row>
    <row r="17" spans="2:7" x14ac:dyDescent="0.2">
      <c r="B17" s="56" t="s">
        <v>202</v>
      </c>
      <c r="C17">
        <v>5120290302</v>
      </c>
      <c r="D17" s="275">
        <v>13955367.5</v>
      </c>
    </row>
    <row r="18" spans="2:7" x14ac:dyDescent="0.2">
      <c r="B18" s="56" t="s">
        <v>203</v>
      </c>
      <c r="C18">
        <v>5120290305</v>
      </c>
      <c r="D18" s="275">
        <v>0</v>
      </c>
    </row>
    <row r="19" spans="2:7" ht="13.5" thickBot="1" x14ac:dyDescent="0.25">
      <c r="B19" s="60"/>
      <c r="C19" s="57"/>
      <c r="D19" s="275"/>
    </row>
    <row r="20" spans="2:7" s="115" customFormat="1" ht="18.75" customHeight="1" thickBot="1" x14ac:dyDescent="0.25">
      <c r="B20" s="117" t="s">
        <v>204</v>
      </c>
      <c r="C20" s="118" t="s">
        <v>71</v>
      </c>
      <c r="D20" s="212">
        <f>SUM(D17:D19)</f>
        <v>13955367.5</v>
      </c>
      <c r="E20" s="119" t="s">
        <v>205</v>
      </c>
    </row>
    <row r="21" spans="2:7" ht="13.5" thickBot="1" x14ac:dyDescent="0.25">
      <c r="B21" s="75"/>
      <c r="C21" s="76"/>
      <c r="D21" s="77"/>
    </row>
    <row r="22" spans="2:7" x14ac:dyDescent="0.2">
      <c r="G22" s="106"/>
    </row>
    <row r="23" spans="2:7" x14ac:dyDescent="0.2">
      <c r="B23" t="s">
        <v>206</v>
      </c>
      <c r="D23" s="301">
        <v>30747703203.349998</v>
      </c>
      <c r="G23" s="98"/>
    </row>
    <row r="24" spans="2:7" x14ac:dyDescent="0.2">
      <c r="D24" s="301"/>
    </row>
    <row r="25" spans="2:7" x14ac:dyDescent="0.2">
      <c r="B25" s="51" t="s">
        <v>207</v>
      </c>
      <c r="D25" s="98">
        <f>SUM(C26:C29)</f>
        <v>54096354.189999998</v>
      </c>
      <c r="E25" s="102" t="s">
        <v>234</v>
      </c>
    </row>
    <row r="26" spans="2:7" x14ac:dyDescent="0.2">
      <c r="B26" t="s">
        <v>208</v>
      </c>
      <c r="C26" s="106">
        <v>7278567.6899999995</v>
      </c>
    </row>
    <row r="27" spans="2:7" x14ac:dyDescent="0.2">
      <c r="B27" t="s">
        <v>209</v>
      </c>
      <c r="C27" s="106">
        <v>6448</v>
      </c>
    </row>
    <row r="28" spans="2:7" x14ac:dyDescent="0.2">
      <c r="B28" t="s">
        <v>210</v>
      </c>
      <c r="C28" s="106">
        <v>288586.56</v>
      </c>
    </row>
    <row r="29" spans="2:7" x14ac:dyDescent="0.2">
      <c r="B29" t="s">
        <v>221</v>
      </c>
      <c r="C29" s="106">
        <v>46522751.939999998</v>
      </c>
    </row>
    <row r="30" spans="2:7" x14ac:dyDescent="0.2">
      <c r="C30" s="106"/>
    </row>
    <row r="31" spans="2:7" x14ac:dyDescent="0.2">
      <c r="B31" t="s">
        <v>211</v>
      </c>
      <c r="D31" s="98">
        <f>+D23-D25</f>
        <v>30693606849.16</v>
      </c>
    </row>
    <row r="32" spans="2:7" ht="13.5" thickBot="1" x14ac:dyDescent="0.25">
      <c r="D32" s="98"/>
    </row>
    <row r="33" spans="2:4" s="115" customFormat="1" ht="24.75" customHeight="1" thickBot="1" x14ac:dyDescent="0.25">
      <c r="B33" s="113" t="s">
        <v>212</v>
      </c>
      <c r="C33" s="116">
        <v>0.01</v>
      </c>
      <c r="D33" s="114">
        <f>+D31*C33</f>
        <v>306936068.49159998</v>
      </c>
    </row>
  </sheetData>
  <mergeCells count="5">
    <mergeCell ref="B9:D9"/>
    <mergeCell ref="B10:D10"/>
    <mergeCell ref="B11:D11"/>
    <mergeCell ref="B12:D12"/>
    <mergeCell ref="B13:D13"/>
  </mergeCells>
  <pageMargins left="0.70866141732283472" right="0.70866141732283472" top="0.74803149606299213" bottom="0.74803149606299213" header="0.31496062992125984" footer="0.9055118110236221"/>
  <pageSetup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96C49-42EE-4E2E-A4DE-6013FBAA5B00}">
  <dimension ref="A1:K32"/>
  <sheetViews>
    <sheetView topLeftCell="A2" zoomScale="85" zoomScaleNormal="85" workbookViewId="0">
      <selection activeCell="A12" sqref="A12:E12"/>
    </sheetView>
  </sheetViews>
  <sheetFormatPr baseColWidth="10" defaultColWidth="11.42578125" defaultRowHeight="12.75" x14ac:dyDescent="0.2"/>
  <cols>
    <col min="1" max="1" width="26.140625" customWidth="1"/>
    <col min="2" max="2" width="36.5703125" customWidth="1"/>
    <col min="3" max="3" width="21.42578125" customWidth="1"/>
    <col min="4" max="4" width="23" customWidth="1"/>
    <col min="5" max="5" width="17.140625" bestFit="1" customWidth="1"/>
    <col min="6" max="6" width="16.42578125" customWidth="1"/>
    <col min="7" max="7" width="16.5703125" customWidth="1"/>
    <col min="8" max="10" width="16.5703125" bestFit="1" customWidth="1"/>
    <col min="257" max="257" width="26.140625" customWidth="1"/>
    <col min="258" max="258" width="36.5703125" customWidth="1"/>
    <col min="259" max="259" width="21.42578125" customWidth="1"/>
    <col min="260" max="260" width="17.7109375" customWidth="1"/>
    <col min="261" max="261" width="17.140625" bestFit="1" customWidth="1"/>
    <col min="262" max="262" width="16.42578125" customWidth="1"/>
    <col min="263" max="263" width="16.5703125" customWidth="1"/>
    <col min="264" max="266" width="16.5703125" bestFit="1" customWidth="1"/>
    <col min="513" max="513" width="26.140625" customWidth="1"/>
    <col min="514" max="514" width="36.5703125" customWidth="1"/>
    <col min="515" max="515" width="21.42578125" customWidth="1"/>
    <col min="516" max="516" width="17.7109375" customWidth="1"/>
    <col min="517" max="517" width="17.140625" bestFit="1" customWidth="1"/>
    <col min="518" max="518" width="16.42578125" customWidth="1"/>
    <col min="519" max="519" width="16.5703125" customWidth="1"/>
    <col min="520" max="522" width="16.5703125" bestFit="1" customWidth="1"/>
    <col min="769" max="769" width="26.140625" customWidth="1"/>
    <col min="770" max="770" width="36.5703125" customWidth="1"/>
    <col min="771" max="771" width="21.42578125" customWidth="1"/>
    <col min="772" max="772" width="17.7109375" customWidth="1"/>
    <col min="773" max="773" width="17.140625" bestFit="1" customWidth="1"/>
    <col min="774" max="774" width="16.42578125" customWidth="1"/>
    <col min="775" max="775" width="16.5703125" customWidth="1"/>
    <col min="776" max="778" width="16.5703125" bestFit="1" customWidth="1"/>
    <col min="1025" max="1025" width="26.140625" customWidth="1"/>
    <col min="1026" max="1026" width="36.5703125" customWidth="1"/>
    <col min="1027" max="1027" width="21.42578125" customWidth="1"/>
    <col min="1028" max="1028" width="17.7109375" customWidth="1"/>
    <col min="1029" max="1029" width="17.140625" bestFit="1" customWidth="1"/>
    <col min="1030" max="1030" width="16.42578125" customWidth="1"/>
    <col min="1031" max="1031" width="16.5703125" customWidth="1"/>
    <col min="1032" max="1034" width="16.5703125" bestFit="1" customWidth="1"/>
    <col min="1281" max="1281" width="26.140625" customWidth="1"/>
    <col min="1282" max="1282" width="36.5703125" customWidth="1"/>
    <col min="1283" max="1283" width="21.42578125" customWidth="1"/>
    <col min="1284" max="1284" width="17.7109375" customWidth="1"/>
    <col min="1285" max="1285" width="17.140625" bestFit="1" customWidth="1"/>
    <col min="1286" max="1286" width="16.42578125" customWidth="1"/>
    <col min="1287" max="1287" width="16.5703125" customWidth="1"/>
    <col min="1288" max="1290" width="16.5703125" bestFit="1" customWidth="1"/>
    <col min="1537" max="1537" width="26.140625" customWidth="1"/>
    <col min="1538" max="1538" width="36.5703125" customWidth="1"/>
    <col min="1539" max="1539" width="21.42578125" customWidth="1"/>
    <col min="1540" max="1540" width="17.7109375" customWidth="1"/>
    <col min="1541" max="1541" width="17.140625" bestFit="1" customWidth="1"/>
    <col min="1542" max="1542" width="16.42578125" customWidth="1"/>
    <col min="1543" max="1543" width="16.5703125" customWidth="1"/>
    <col min="1544" max="1546" width="16.5703125" bestFit="1" customWidth="1"/>
    <col min="1793" max="1793" width="26.140625" customWidth="1"/>
    <col min="1794" max="1794" width="36.5703125" customWidth="1"/>
    <col min="1795" max="1795" width="21.42578125" customWidth="1"/>
    <col min="1796" max="1796" width="17.7109375" customWidth="1"/>
    <col min="1797" max="1797" width="17.140625" bestFit="1" customWidth="1"/>
    <col min="1798" max="1798" width="16.42578125" customWidth="1"/>
    <col min="1799" max="1799" width="16.5703125" customWidth="1"/>
    <col min="1800" max="1802" width="16.5703125" bestFit="1" customWidth="1"/>
    <col min="2049" max="2049" width="26.140625" customWidth="1"/>
    <col min="2050" max="2050" width="36.5703125" customWidth="1"/>
    <col min="2051" max="2051" width="21.42578125" customWidth="1"/>
    <col min="2052" max="2052" width="17.7109375" customWidth="1"/>
    <col min="2053" max="2053" width="17.140625" bestFit="1" customWidth="1"/>
    <col min="2054" max="2054" width="16.42578125" customWidth="1"/>
    <col min="2055" max="2055" width="16.5703125" customWidth="1"/>
    <col min="2056" max="2058" width="16.5703125" bestFit="1" customWidth="1"/>
    <col min="2305" max="2305" width="26.140625" customWidth="1"/>
    <col min="2306" max="2306" width="36.5703125" customWidth="1"/>
    <col min="2307" max="2307" width="21.42578125" customWidth="1"/>
    <col min="2308" max="2308" width="17.7109375" customWidth="1"/>
    <col min="2309" max="2309" width="17.140625" bestFit="1" customWidth="1"/>
    <col min="2310" max="2310" width="16.42578125" customWidth="1"/>
    <col min="2311" max="2311" width="16.5703125" customWidth="1"/>
    <col min="2312" max="2314" width="16.5703125" bestFit="1" customWidth="1"/>
    <col min="2561" max="2561" width="26.140625" customWidth="1"/>
    <col min="2562" max="2562" width="36.5703125" customWidth="1"/>
    <col min="2563" max="2563" width="21.42578125" customWidth="1"/>
    <col min="2564" max="2564" width="17.7109375" customWidth="1"/>
    <col min="2565" max="2565" width="17.140625" bestFit="1" customWidth="1"/>
    <col min="2566" max="2566" width="16.42578125" customWidth="1"/>
    <col min="2567" max="2567" width="16.5703125" customWidth="1"/>
    <col min="2568" max="2570" width="16.5703125" bestFit="1" customWidth="1"/>
    <col min="2817" max="2817" width="26.140625" customWidth="1"/>
    <col min="2818" max="2818" width="36.5703125" customWidth="1"/>
    <col min="2819" max="2819" width="21.42578125" customWidth="1"/>
    <col min="2820" max="2820" width="17.7109375" customWidth="1"/>
    <col min="2821" max="2821" width="17.140625" bestFit="1" customWidth="1"/>
    <col min="2822" max="2822" width="16.42578125" customWidth="1"/>
    <col min="2823" max="2823" width="16.5703125" customWidth="1"/>
    <col min="2824" max="2826" width="16.5703125" bestFit="1" customWidth="1"/>
    <col min="3073" max="3073" width="26.140625" customWidth="1"/>
    <col min="3074" max="3074" width="36.5703125" customWidth="1"/>
    <col min="3075" max="3075" width="21.42578125" customWidth="1"/>
    <col min="3076" max="3076" width="17.7109375" customWidth="1"/>
    <col min="3077" max="3077" width="17.140625" bestFit="1" customWidth="1"/>
    <col min="3078" max="3078" width="16.42578125" customWidth="1"/>
    <col min="3079" max="3079" width="16.5703125" customWidth="1"/>
    <col min="3080" max="3082" width="16.5703125" bestFit="1" customWidth="1"/>
    <col min="3329" max="3329" width="26.140625" customWidth="1"/>
    <col min="3330" max="3330" width="36.5703125" customWidth="1"/>
    <col min="3331" max="3331" width="21.42578125" customWidth="1"/>
    <col min="3332" max="3332" width="17.7109375" customWidth="1"/>
    <col min="3333" max="3333" width="17.140625" bestFit="1" customWidth="1"/>
    <col min="3334" max="3334" width="16.42578125" customWidth="1"/>
    <col min="3335" max="3335" width="16.5703125" customWidth="1"/>
    <col min="3336" max="3338" width="16.5703125" bestFit="1" customWidth="1"/>
    <col min="3585" max="3585" width="26.140625" customWidth="1"/>
    <col min="3586" max="3586" width="36.5703125" customWidth="1"/>
    <col min="3587" max="3587" width="21.42578125" customWidth="1"/>
    <col min="3588" max="3588" width="17.7109375" customWidth="1"/>
    <col min="3589" max="3589" width="17.140625" bestFit="1" customWidth="1"/>
    <col min="3590" max="3590" width="16.42578125" customWidth="1"/>
    <col min="3591" max="3591" width="16.5703125" customWidth="1"/>
    <col min="3592" max="3594" width="16.5703125" bestFit="1" customWidth="1"/>
    <col min="3841" max="3841" width="26.140625" customWidth="1"/>
    <col min="3842" max="3842" width="36.5703125" customWidth="1"/>
    <col min="3843" max="3843" width="21.42578125" customWidth="1"/>
    <col min="3844" max="3844" width="17.7109375" customWidth="1"/>
    <col min="3845" max="3845" width="17.140625" bestFit="1" customWidth="1"/>
    <col min="3846" max="3846" width="16.42578125" customWidth="1"/>
    <col min="3847" max="3847" width="16.5703125" customWidth="1"/>
    <col min="3848" max="3850" width="16.5703125" bestFit="1" customWidth="1"/>
    <col min="4097" max="4097" width="26.140625" customWidth="1"/>
    <col min="4098" max="4098" width="36.5703125" customWidth="1"/>
    <col min="4099" max="4099" width="21.42578125" customWidth="1"/>
    <col min="4100" max="4100" width="17.7109375" customWidth="1"/>
    <col min="4101" max="4101" width="17.140625" bestFit="1" customWidth="1"/>
    <col min="4102" max="4102" width="16.42578125" customWidth="1"/>
    <col min="4103" max="4103" width="16.5703125" customWidth="1"/>
    <col min="4104" max="4106" width="16.5703125" bestFit="1" customWidth="1"/>
    <col min="4353" max="4353" width="26.140625" customWidth="1"/>
    <col min="4354" max="4354" width="36.5703125" customWidth="1"/>
    <col min="4355" max="4355" width="21.42578125" customWidth="1"/>
    <col min="4356" max="4356" width="17.7109375" customWidth="1"/>
    <col min="4357" max="4357" width="17.140625" bestFit="1" customWidth="1"/>
    <col min="4358" max="4358" width="16.42578125" customWidth="1"/>
    <col min="4359" max="4359" width="16.5703125" customWidth="1"/>
    <col min="4360" max="4362" width="16.5703125" bestFit="1" customWidth="1"/>
    <col min="4609" max="4609" width="26.140625" customWidth="1"/>
    <col min="4610" max="4610" width="36.5703125" customWidth="1"/>
    <col min="4611" max="4611" width="21.42578125" customWidth="1"/>
    <col min="4612" max="4612" width="17.7109375" customWidth="1"/>
    <col min="4613" max="4613" width="17.140625" bestFit="1" customWidth="1"/>
    <col min="4614" max="4614" width="16.42578125" customWidth="1"/>
    <col min="4615" max="4615" width="16.5703125" customWidth="1"/>
    <col min="4616" max="4618" width="16.5703125" bestFit="1" customWidth="1"/>
    <col min="4865" max="4865" width="26.140625" customWidth="1"/>
    <col min="4866" max="4866" width="36.5703125" customWidth="1"/>
    <col min="4867" max="4867" width="21.42578125" customWidth="1"/>
    <col min="4868" max="4868" width="17.7109375" customWidth="1"/>
    <col min="4869" max="4869" width="17.140625" bestFit="1" customWidth="1"/>
    <col min="4870" max="4870" width="16.42578125" customWidth="1"/>
    <col min="4871" max="4871" width="16.5703125" customWidth="1"/>
    <col min="4872" max="4874" width="16.5703125" bestFit="1" customWidth="1"/>
    <col min="5121" max="5121" width="26.140625" customWidth="1"/>
    <col min="5122" max="5122" width="36.5703125" customWidth="1"/>
    <col min="5123" max="5123" width="21.42578125" customWidth="1"/>
    <col min="5124" max="5124" width="17.7109375" customWidth="1"/>
    <col min="5125" max="5125" width="17.140625" bestFit="1" customWidth="1"/>
    <col min="5126" max="5126" width="16.42578125" customWidth="1"/>
    <col min="5127" max="5127" width="16.5703125" customWidth="1"/>
    <col min="5128" max="5130" width="16.5703125" bestFit="1" customWidth="1"/>
    <col min="5377" max="5377" width="26.140625" customWidth="1"/>
    <col min="5378" max="5378" width="36.5703125" customWidth="1"/>
    <col min="5379" max="5379" width="21.42578125" customWidth="1"/>
    <col min="5380" max="5380" width="17.7109375" customWidth="1"/>
    <col min="5381" max="5381" width="17.140625" bestFit="1" customWidth="1"/>
    <col min="5382" max="5382" width="16.42578125" customWidth="1"/>
    <col min="5383" max="5383" width="16.5703125" customWidth="1"/>
    <col min="5384" max="5386" width="16.5703125" bestFit="1" customWidth="1"/>
    <col min="5633" max="5633" width="26.140625" customWidth="1"/>
    <col min="5634" max="5634" width="36.5703125" customWidth="1"/>
    <col min="5635" max="5635" width="21.42578125" customWidth="1"/>
    <col min="5636" max="5636" width="17.7109375" customWidth="1"/>
    <col min="5637" max="5637" width="17.140625" bestFit="1" customWidth="1"/>
    <col min="5638" max="5638" width="16.42578125" customWidth="1"/>
    <col min="5639" max="5639" width="16.5703125" customWidth="1"/>
    <col min="5640" max="5642" width="16.5703125" bestFit="1" customWidth="1"/>
    <col min="5889" max="5889" width="26.140625" customWidth="1"/>
    <col min="5890" max="5890" width="36.5703125" customWidth="1"/>
    <col min="5891" max="5891" width="21.42578125" customWidth="1"/>
    <col min="5892" max="5892" width="17.7109375" customWidth="1"/>
    <col min="5893" max="5893" width="17.140625" bestFit="1" customWidth="1"/>
    <col min="5894" max="5894" width="16.42578125" customWidth="1"/>
    <col min="5895" max="5895" width="16.5703125" customWidth="1"/>
    <col min="5896" max="5898" width="16.5703125" bestFit="1" customWidth="1"/>
    <col min="6145" max="6145" width="26.140625" customWidth="1"/>
    <col min="6146" max="6146" width="36.5703125" customWidth="1"/>
    <col min="6147" max="6147" width="21.42578125" customWidth="1"/>
    <col min="6148" max="6148" width="17.7109375" customWidth="1"/>
    <col min="6149" max="6149" width="17.140625" bestFit="1" customWidth="1"/>
    <col min="6150" max="6150" width="16.42578125" customWidth="1"/>
    <col min="6151" max="6151" width="16.5703125" customWidth="1"/>
    <col min="6152" max="6154" width="16.5703125" bestFit="1" customWidth="1"/>
    <col min="6401" max="6401" width="26.140625" customWidth="1"/>
    <col min="6402" max="6402" width="36.5703125" customWidth="1"/>
    <col min="6403" max="6403" width="21.42578125" customWidth="1"/>
    <col min="6404" max="6404" width="17.7109375" customWidth="1"/>
    <col min="6405" max="6405" width="17.140625" bestFit="1" customWidth="1"/>
    <col min="6406" max="6406" width="16.42578125" customWidth="1"/>
    <col min="6407" max="6407" width="16.5703125" customWidth="1"/>
    <col min="6408" max="6410" width="16.5703125" bestFit="1" customWidth="1"/>
    <col min="6657" max="6657" width="26.140625" customWidth="1"/>
    <col min="6658" max="6658" width="36.5703125" customWidth="1"/>
    <col min="6659" max="6659" width="21.42578125" customWidth="1"/>
    <col min="6660" max="6660" width="17.7109375" customWidth="1"/>
    <col min="6661" max="6661" width="17.140625" bestFit="1" customWidth="1"/>
    <col min="6662" max="6662" width="16.42578125" customWidth="1"/>
    <col min="6663" max="6663" width="16.5703125" customWidth="1"/>
    <col min="6664" max="6666" width="16.5703125" bestFit="1" customWidth="1"/>
    <col min="6913" max="6913" width="26.140625" customWidth="1"/>
    <col min="6914" max="6914" width="36.5703125" customWidth="1"/>
    <col min="6915" max="6915" width="21.42578125" customWidth="1"/>
    <col min="6916" max="6916" width="17.7109375" customWidth="1"/>
    <col min="6917" max="6917" width="17.140625" bestFit="1" customWidth="1"/>
    <col min="6918" max="6918" width="16.42578125" customWidth="1"/>
    <col min="6919" max="6919" width="16.5703125" customWidth="1"/>
    <col min="6920" max="6922" width="16.5703125" bestFit="1" customWidth="1"/>
    <col min="7169" max="7169" width="26.140625" customWidth="1"/>
    <col min="7170" max="7170" width="36.5703125" customWidth="1"/>
    <col min="7171" max="7171" width="21.42578125" customWidth="1"/>
    <col min="7172" max="7172" width="17.7109375" customWidth="1"/>
    <col min="7173" max="7173" width="17.140625" bestFit="1" customWidth="1"/>
    <col min="7174" max="7174" width="16.42578125" customWidth="1"/>
    <col min="7175" max="7175" width="16.5703125" customWidth="1"/>
    <col min="7176" max="7178" width="16.5703125" bestFit="1" customWidth="1"/>
    <col min="7425" max="7425" width="26.140625" customWidth="1"/>
    <col min="7426" max="7426" width="36.5703125" customWidth="1"/>
    <col min="7427" max="7427" width="21.42578125" customWidth="1"/>
    <col min="7428" max="7428" width="17.7109375" customWidth="1"/>
    <col min="7429" max="7429" width="17.140625" bestFit="1" customWidth="1"/>
    <col min="7430" max="7430" width="16.42578125" customWidth="1"/>
    <col min="7431" max="7431" width="16.5703125" customWidth="1"/>
    <col min="7432" max="7434" width="16.5703125" bestFit="1" customWidth="1"/>
    <col min="7681" max="7681" width="26.140625" customWidth="1"/>
    <col min="7682" max="7682" width="36.5703125" customWidth="1"/>
    <col min="7683" max="7683" width="21.42578125" customWidth="1"/>
    <col min="7684" max="7684" width="17.7109375" customWidth="1"/>
    <col min="7685" max="7685" width="17.140625" bestFit="1" customWidth="1"/>
    <col min="7686" max="7686" width="16.42578125" customWidth="1"/>
    <col min="7687" max="7687" width="16.5703125" customWidth="1"/>
    <col min="7688" max="7690" width="16.5703125" bestFit="1" customWidth="1"/>
    <col min="7937" max="7937" width="26.140625" customWidth="1"/>
    <col min="7938" max="7938" width="36.5703125" customWidth="1"/>
    <col min="7939" max="7939" width="21.42578125" customWidth="1"/>
    <col min="7940" max="7940" width="17.7109375" customWidth="1"/>
    <col min="7941" max="7941" width="17.140625" bestFit="1" customWidth="1"/>
    <col min="7942" max="7942" width="16.42578125" customWidth="1"/>
    <col min="7943" max="7943" width="16.5703125" customWidth="1"/>
    <col min="7944" max="7946" width="16.5703125" bestFit="1" customWidth="1"/>
    <col min="8193" max="8193" width="26.140625" customWidth="1"/>
    <col min="8194" max="8194" width="36.5703125" customWidth="1"/>
    <col min="8195" max="8195" width="21.42578125" customWidth="1"/>
    <col min="8196" max="8196" width="17.7109375" customWidth="1"/>
    <col min="8197" max="8197" width="17.140625" bestFit="1" customWidth="1"/>
    <col min="8198" max="8198" width="16.42578125" customWidth="1"/>
    <col min="8199" max="8199" width="16.5703125" customWidth="1"/>
    <col min="8200" max="8202" width="16.5703125" bestFit="1" customWidth="1"/>
    <col min="8449" max="8449" width="26.140625" customWidth="1"/>
    <col min="8450" max="8450" width="36.5703125" customWidth="1"/>
    <col min="8451" max="8451" width="21.42578125" customWidth="1"/>
    <col min="8452" max="8452" width="17.7109375" customWidth="1"/>
    <col min="8453" max="8453" width="17.140625" bestFit="1" customWidth="1"/>
    <col min="8454" max="8454" width="16.42578125" customWidth="1"/>
    <col min="8455" max="8455" width="16.5703125" customWidth="1"/>
    <col min="8456" max="8458" width="16.5703125" bestFit="1" customWidth="1"/>
    <col min="8705" max="8705" width="26.140625" customWidth="1"/>
    <col min="8706" max="8706" width="36.5703125" customWidth="1"/>
    <col min="8707" max="8707" width="21.42578125" customWidth="1"/>
    <col min="8708" max="8708" width="17.7109375" customWidth="1"/>
    <col min="8709" max="8709" width="17.140625" bestFit="1" customWidth="1"/>
    <col min="8710" max="8710" width="16.42578125" customWidth="1"/>
    <col min="8711" max="8711" width="16.5703125" customWidth="1"/>
    <col min="8712" max="8714" width="16.5703125" bestFit="1" customWidth="1"/>
    <col min="8961" max="8961" width="26.140625" customWidth="1"/>
    <col min="8962" max="8962" width="36.5703125" customWidth="1"/>
    <col min="8963" max="8963" width="21.42578125" customWidth="1"/>
    <col min="8964" max="8964" width="17.7109375" customWidth="1"/>
    <col min="8965" max="8965" width="17.140625" bestFit="1" customWidth="1"/>
    <col min="8966" max="8966" width="16.42578125" customWidth="1"/>
    <col min="8967" max="8967" width="16.5703125" customWidth="1"/>
    <col min="8968" max="8970" width="16.5703125" bestFit="1" customWidth="1"/>
    <col min="9217" max="9217" width="26.140625" customWidth="1"/>
    <col min="9218" max="9218" width="36.5703125" customWidth="1"/>
    <col min="9219" max="9219" width="21.42578125" customWidth="1"/>
    <col min="9220" max="9220" width="17.7109375" customWidth="1"/>
    <col min="9221" max="9221" width="17.140625" bestFit="1" customWidth="1"/>
    <col min="9222" max="9222" width="16.42578125" customWidth="1"/>
    <col min="9223" max="9223" width="16.5703125" customWidth="1"/>
    <col min="9224" max="9226" width="16.5703125" bestFit="1" customWidth="1"/>
    <col min="9473" max="9473" width="26.140625" customWidth="1"/>
    <col min="9474" max="9474" width="36.5703125" customWidth="1"/>
    <col min="9475" max="9475" width="21.42578125" customWidth="1"/>
    <col min="9476" max="9476" width="17.7109375" customWidth="1"/>
    <col min="9477" max="9477" width="17.140625" bestFit="1" customWidth="1"/>
    <col min="9478" max="9478" width="16.42578125" customWidth="1"/>
    <col min="9479" max="9479" width="16.5703125" customWidth="1"/>
    <col min="9480" max="9482" width="16.5703125" bestFit="1" customWidth="1"/>
    <col min="9729" max="9729" width="26.140625" customWidth="1"/>
    <col min="9730" max="9730" width="36.5703125" customWidth="1"/>
    <col min="9731" max="9731" width="21.42578125" customWidth="1"/>
    <col min="9732" max="9732" width="17.7109375" customWidth="1"/>
    <col min="9733" max="9733" width="17.140625" bestFit="1" customWidth="1"/>
    <col min="9734" max="9734" width="16.42578125" customWidth="1"/>
    <col min="9735" max="9735" width="16.5703125" customWidth="1"/>
    <col min="9736" max="9738" width="16.5703125" bestFit="1" customWidth="1"/>
    <col min="9985" max="9985" width="26.140625" customWidth="1"/>
    <col min="9986" max="9986" width="36.5703125" customWidth="1"/>
    <col min="9987" max="9987" width="21.42578125" customWidth="1"/>
    <col min="9988" max="9988" width="17.7109375" customWidth="1"/>
    <col min="9989" max="9989" width="17.140625" bestFit="1" customWidth="1"/>
    <col min="9990" max="9990" width="16.42578125" customWidth="1"/>
    <col min="9991" max="9991" width="16.5703125" customWidth="1"/>
    <col min="9992" max="9994" width="16.5703125" bestFit="1" customWidth="1"/>
    <col min="10241" max="10241" width="26.140625" customWidth="1"/>
    <col min="10242" max="10242" width="36.5703125" customWidth="1"/>
    <col min="10243" max="10243" width="21.42578125" customWidth="1"/>
    <col min="10244" max="10244" width="17.7109375" customWidth="1"/>
    <col min="10245" max="10245" width="17.140625" bestFit="1" customWidth="1"/>
    <col min="10246" max="10246" width="16.42578125" customWidth="1"/>
    <col min="10247" max="10247" width="16.5703125" customWidth="1"/>
    <col min="10248" max="10250" width="16.5703125" bestFit="1" customWidth="1"/>
    <col min="10497" max="10497" width="26.140625" customWidth="1"/>
    <col min="10498" max="10498" width="36.5703125" customWidth="1"/>
    <col min="10499" max="10499" width="21.42578125" customWidth="1"/>
    <col min="10500" max="10500" width="17.7109375" customWidth="1"/>
    <col min="10501" max="10501" width="17.140625" bestFit="1" customWidth="1"/>
    <col min="10502" max="10502" width="16.42578125" customWidth="1"/>
    <col min="10503" max="10503" width="16.5703125" customWidth="1"/>
    <col min="10504" max="10506" width="16.5703125" bestFit="1" customWidth="1"/>
    <col min="10753" max="10753" width="26.140625" customWidth="1"/>
    <col min="10754" max="10754" width="36.5703125" customWidth="1"/>
    <col min="10755" max="10755" width="21.42578125" customWidth="1"/>
    <col min="10756" max="10756" width="17.7109375" customWidth="1"/>
    <col min="10757" max="10757" width="17.140625" bestFit="1" customWidth="1"/>
    <col min="10758" max="10758" width="16.42578125" customWidth="1"/>
    <col min="10759" max="10759" width="16.5703125" customWidth="1"/>
    <col min="10760" max="10762" width="16.5703125" bestFit="1" customWidth="1"/>
    <col min="11009" max="11009" width="26.140625" customWidth="1"/>
    <col min="11010" max="11010" width="36.5703125" customWidth="1"/>
    <col min="11011" max="11011" width="21.42578125" customWidth="1"/>
    <col min="11012" max="11012" width="17.7109375" customWidth="1"/>
    <col min="11013" max="11013" width="17.140625" bestFit="1" customWidth="1"/>
    <col min="11014" max="11014" width="16.42578125" customWidth="1"/>
    <col min="11015" max="11015" width="16.5703125" customWidth="1"/>
    <col min="11016" max="11018" width="16.5703125" bestFit="1" customWidth="1"/>
    <col min="11265" max="11265" width="26.140625" customWidth="1"/>
    <col min="11266" max="11266" width="36.5703125" customWidth="1"/>
    <col min="11267" max="11267" width="21.42578125" customWidth="1"/>
    <col min="11268" max="11268" width="17.7109375" customWidth="1"/>
    <col min="11269" max="11269" width="17.140625" bestFit="1" customWidth="1"/>
    <col min="11270" max="11270" width="16.42578125" customWidth="1"/>
    <col min="11271" max="11271" width="16.5703125" customWidth="1"/>
    <col min="11272" max="11274" width="16.5703125" bestFit="1" customWidth="1"/>
    <col min="11521" max="11521" width="26.140625" customWidth="1"/>
    <col min="11522" max="11522" width="36.5703125" customWidth="1"/>
    <col min="11523" max="11523" width="21.42578125" customWidth="1"/>
    <col min="11524" max="11524" width="17.7109375" customWidth="1"/>
    <col min="11525" max="11525" width="17.140625" bestFit="1" customWidth="1"/>
    <col min="11526" max="11526" width="16.42578125" customWidth="1"/>
    <col min="11527" max="11527" width="16.5703125" customWidth="1"/>
    <col min="11528" max="11530" width="16.5703125" bestFit="1" customWidth="1"/>
    <col min="11777" max="11777" width="26.140625" customWidth="1"/>
    <col min="11778" max="11778" width="36.5703125" customWidth="1"/>
    <col min="11779" max="11779" width="21.42578125" customWidth="1"/>
    <col min="11780" max="11780" width="17.7109375" customWidth="1"/>
    <col min="11781" max="11781" width="17.140625" bestFit="1" customWidth="1"/>
    <col min="11782" max="11782" width="16.42578125" customWidth="1"/>
    <col min="11783" max="11783" width="16.5703125" customWidth="1"/>
    <col min="11784" max="11786" width="16.5703125" bestFit="1" customWidth="1"/>
    <col min="12033" max="12033" width="26.140625" customWidth="1"/>
    <col min="12034" max="12034" width="36.5703125" customWidth="1"/>
    <col min="12035" max="12035" width="21.42578125" customWidth="1"/>
    <col min="12036" max="12036" width="17.7109375" customWidth="1"/>
    <col min="12037" max="12037" width="17.140625" bestFit="1" customWidth="1"/>
    <col min="12038" max="12038" width="16.42578125" customWidth="1"/>
    <col min="12039" max="12039" width="16.5703125" customWidth="1"/>
    <col min="12040" max="12042" width="16.5703125" bestFit="1" customWidth="1"/>
    <col min="12289" max="12289" width="26.140625" customWidth="1"/>
    <col min="12290" max="12290" width="36.5703125" customWidth="1"/>
    <col min="12291" max="12291" width="21.42578125" customWidth="1"/>
    <col min="12292" max="12292" width="17.7109375" customWidth="1"/>
    <col min="12293" max="12293" width="17.140625" bestFit="1" customWidth="1"/>
    <col min="12294" max="12294" width="16.42578125" customWidth="1"/>
    <col min="12295" max="12295" width="16.5703125" customWidth="1"/>
    <col min="12296" max="12298" width="16.5703125" bestFit="1" customWidth="1"/>
    <col min="12545" max="12545" width="26.140625" customWidth="1"/>
    <col min="12546" max="12546" width="36.5703125" customWidth="1"/>
    <col min="12547" max="12547" width="21.42578125" customWidth="1"/>
    <col min="12548" max="12548" width="17.7109375" customWidth="1"/>
    <col min="12549" max="12549" width="17.140625" bestFit="1" customWidth="1"/>
    <col min="12550" max="12550" width="16.42578125" customWidth="1"/>
    <col min="12551" max="12551" width="16.5703125" customWidth="1"/>
    <col min="12552" max="12554" width="16.5703125" bestFit="1" customWidth="1"/>
    <col min="12801" max="12801" width="26.140625" customWidth="1"/>
    <col min="12802" max="12802" width="36.5703125" customWidth="1"/>
    <col min="12803" max="12803" width="21.42578125" customWidth="1"/>
    <col min="12804" max="12804" width="17.7109375" customWidth="1"/>
    <col min="12805" max="12805" width="17.140625" bestFit="1" customWidth="1"/>
    <col min="12806" max="12806" width="16.42578125" customWidth="1"/>
    <col min="12807" max="12807" width="16.5703125" customWidth="1"/>
    <col min="12808" max="12810" width="16.5703125" bestFit="1" customWidth="1"/>
    <col min="13057" max="13057" width="26.140625" customWidth="1"/>
    <col min="13058" max="13058" width="36.5703125" customWidth="1"/>
    <col min="13059" max="13059" width="21.42578125" customWidth="1"/>
    <col min="13060" max="13060" width="17.7109375" customWidth="1"/>
    <col min="13061" max="13061" width="17.140625" bestFit="1" customWidth="1"/>
    <col min="13062" max="13062" width="16.42578125" customWidth="1"/>
    <col min="13063" max="13063" width="16.5703125" customWidth="1"/>
    <col min="13064" max="13066" width="16.5703125" bestFit="1" customWidth="1"/>
    <col min="13313" max="13313" width="26.140625" customWidth="1"/>
    <col min="13314" max="13314" width="36.5703125" customWidth="1"/>
    <col min="13315" max="13315" width="21.42578125" customWidth="1"/>
    <col min="13316" max="13316" width="17.7109375" customWidth="1"/>
    <col min="13317" max="13317" width="17.140625" bestFit="1" customWidth="1"/>
    <col min="13318" max="13318" width="16.42578125" customWidth="1"/>
    <col min="13319" max="13319" width="16.5703125" customWidth="1"/>
    <col min="13320" max="13322" width="16.5703125" bestFit="1" customWidth="1"/>
    <col min="13569" max="13569" width="26.140625" customWidth="1"/>
    <col min="13570" max="13570" width="36.5703125" customWidth="1"/>
    <col min="13571" max="13571" width="21.42578125" customWidth="1"/>
    <col min="13572" max="13572" width="17.7109375" customWidth="1"/>
    <col min="13573" max="13573" width="17.140625" bestFit="1" customWidth="1"/>
    <col min="13574" max="13574" width="16.42578125" customWidth="1"/>
    <col min="13575" max="13575" width="16.5703125" customWidth="1"/>
    <col min="13576" max="13578" width="16.5703125" bestFit="1" customWidth="1"/>
    <col min="13825" max="13825" width="26.140625" customWidth="1"/>
    <col min="13826" max="13826" width="36.5703125" customWidth="1"/>
    <col min="13827" max="13827" width="21.42578125" customWidth="1"/>
    <col min="13828" max="13828" width="17.7109375" customWidth="1"/>
    <col min="13829" max="13829" width="17.140625" bestFit="1" customWidth="1"/>
    <col min="13830" max="13830" width="16.42578125" customWidth="1"/>
    <col min="13831" max="13831" width="16.5703125" customWidth="1"/>
    <col min="13832" max="13834" width="16.5703125" bestFit="1" customWidth="1"/>
    <col min="14081" max="14081" width="26.140625" customWidth="1"/>
    <col min="14082" max="14082" width="36.5703125" customWidth="1"/>
    <col min="14083" max="14083" width="21.42578125" customWidth="1"/>
    <col min="14084" max="14084" width="17.7109375" customWidth="1"/>
    <col min="14085" max="14085" width="17.140625" bestFit="1" customWidth="1"/>
    <col min="14086" max="14086" width="16.42578125" customWidth="1"/>
    <col min="14087" max="14087" width="16.5703125" customWidth="1"/>
    <col min="14088" max="14090" width="16.5703125" bestFit="1" customWidth="1"/>
    <col min="14337" max="14337" width="26.140625" customWidth="1"/>
    <col min="14338" max="14338" width="36.5703125" customWidth="1"/>
    <col min="14339" max="14339" width="21.42578125" customWidth="1"/>
    <col min="14340" max="14340" width="17.7109375" customWidth="1"/>
    <col min="14341" max="14341" width="17.140625" bestFit="1" customWidth="1"/>
    <col min="14342" max="14342" width="16.42578125" customWidth="1"/>
    <col min="14343" max="14343" width="16.5703125" customWidth="1"/>
    <col min="14344" max="14346" width="16.5703125" bestFit="1" customWidth="1"/>
    <col min="14593" max="14593" width="26.140625" customWidth="1"/>
    <col min="14594" max="14594" width="36.5703125" customWidth="1"/>
    <col min="14595" max="14595" width="21.42578125" customWidth="1"/>
    <col min="14596" max="14596" width="17.7109375" customWidth="1"/>
    <col min="14597" max="14597" width="17.140625" bestFit="1" customWidth="1"/>
    <col min="14598" max="14598" width="16.42578125" customWidth="1"/>
    <col min="14599" max="14599" width="16.5703125" customWidth="1"/>
    <col min="14600" max="14602" width="16.5703125" bestFit="1" customWidth="1"/>
    <col min="14849" max="14849" width="26.140625" customWidth="1"/>
    <col min="14850" max="14850" width="36.5703125" customWidth="1"/>
    <col min="14851" max="14851" width="21.42578125" customWidth="1"/>
    <col min="14852" max="14852" width="17.7109375" customWidth="1"/>
    <col min="14853" max="14853" width="17.140625" bestFit="1" customWidth="1"/>
    <col min="14854" max="14854" width="16.42578125" customWidth="1"/>
    <col min="14855" max="14855" width="16.5703125" customWidth="1"/>
    <col min="14856" max="14858" width="16.5703125" bestFit="1" customWidth="1"/>
    <col min="15105" max="15105" width="26.140625" customWidth="1"/>
    <col min="15106" max="15106" width="36.5703125" customWidth="1"/>
    <col min="15107" max="15107" width="21.42578125" customWidth="1"/>
    <col min="15108" max="15108" width="17.7109375" customWidth="1"/>
    <col min="15109" max="15109" width="17.140625" bestFit="1" customWidth="1"/>
    <col min="15110" max="15110" width="16.42578125" customWidth="1"/>
    <col min="15111" max="15111" width="16.5703125" customWidth="1"/>
    <col min="15112" max="15114" width="16.5703125" bestFit="1" customWidth="1"/>
    <col min="15361" max="15361" width="26.140625" customWidth="1"/>
    <col min="15362" max="15362" width="36.5703125" customWidth="1"/>
    <col min="15363" max="15363" width="21.42578125" customWidth="1"/>
    <col min="15364" max="15364" width="17.7109375" customWidth="1"/>
    <col min="15365" max="15365" width="17.140625" bestFit="1" customWidth="1"/>
    <col min="15366" max="15366" width="16.42578125" customWidth="1"/>
    <col min="15367" max="15367" width="16.5703125" customWidth="1"/>
    <col min="15368" max="15370" width="16.5703125" bestFit="1" customWidth="1"/>
    <col min="15617" max="15617" width="26.140625" customWidth="1"/>
    <col min="15618" max="15618" width="36.5703125" customWidth="1"/>
    <col min="15619" max="15619" width="21.42578125" customWidth="1"/>
    <col min="15620" max="15620" width="17.7109375" customWidth="1"/>
    <col min="15621" max="15621" width="17.140625" bestFit="1" customWidth="1"/>
    <col min="15622" max="15622" width="16.42578125" customWidth="1"/>
    <col min="15623" max="15623" width="16.5703125" customWidth="1"/>
    <col min="15624" max="15626" width="16.5703125" bestFit="1" customWidth="1"/>
    <col min="15873" max="15873" width="26.140625" customWidth="1"/>
    <col min="15874" max="15874" width="36.5703125" customWidth="1"/>
    <col min="15875" max="15875" width="21.42578125" customWidth="1"/>
    <col min="15876" max="15876" width="17.7109375" customWidth="1"/>
    <col min="15877" max="15877" width="17.140625" bestFit="1" customWidth="1"/>
    <col min="15878" max="15878" width="16.42578125" customWidth="1"/>
    <col min="15879" max="15879" width="16.5703125" customWidth="1"/>
    <col min="15880" max="15882" width="16.5703125" bestFit="1" customWidth="1"/>
    <col min="16129" max="16129" width="26.140625" customWidth="1"/>
    <col min="16130" max="16130" width="36.5703125" customWidth="1"/>
    <col min="16131" max="16131" width="21.42578125" customWidth="1"/>
    <col min="16132" max="16132" width="17.7109375" customWidth="1"/>
    <col min="16133" max="16133" width="17.140625" bestFit="1" customWidth="1"/>
    <col min="16134" max="16134" width="16.42578125" customWidth="1"/>
    <col min="16135" max="16135" width="16.5703125" customWidth="1"/>
    <col min="16136" max="16138" width="16.5703125" bestFit="1" customWidth="1"/>
  </cols>
  <sheetData>
    <row r="1" spans="1:6" x14ac:dyDescent="0.2">
      <c r="A1" t="s">
        <v>20</v>
      </c>
    </row>
    <row r="9" spans="1:6" ht="15" x14ac:dyDescent="0.25">
      <c r="A9" s="366" t="s">
        <v>21</v>
      </c>
      <c r="B9" s="366"/>
      <c r="C9" s="366"/>
      <c r="D9" s="366"/>
      <c r="E9" s="366"/>
    </row>
    <row r="10" spans="1:6" s="152" customFormat="1" ht="15.75" x14ac:dyDescent="0.25">
      <c r="A10" s="366" t="s">
        <v>22</v>
      </c>
      <c r="B10" s="366"/>
      <c r="C10" s="366"/>
      <c r="D10" s="366"/>
      <c r="E10" s="366"/>
      <c r="F10" s="305"/>
    </row>
    <row r="11" spans="1:6" s="152" customFormat="1" ht="15" x14ac:dyDescent="0.25">
      <c r="A11" s="366" t="s">
        <v>1034</v>
      </c>
      <c r="B11" s="366"/>
      <c r="C11" s="366"/>
      <c r="D11" s="366"/>
      <c r="E11" s="366"/>
    </row>
    <row r="12" spans="1:6" s="152" customFormat="1" ht="15" x14ac:dyDescent="0.25">
      <c r="A12" s="366" t="s">
        <v>23</v>
      </c>
      <c r="B12" s="366"/>
      <c r="C12" s="366"/>
      <c r="D12" s="366"/>
      <c r="E12" s="366"/>
    </row>
    <row r="13" spans="1:6" s="152" customFormat="1" ht="15" x14ac:dyDescent="0.25">
      <c r="A13" s="366" t="s">
        <v>24</v>
      </c>
      <c r="B13" s="366"/>
      <c r="C13" s="366"/>
      <c r="D13" s="366"/>
      <c r="E13" s="366"/>
    </row>
    <row r="14" spans="1:6" x14ac:dyDescent="0.2">
      <c r="A14" s="96"/>
      <c r="B14" s="96"/>
      <c r="C14" s="96"/>
      <c r="D14" s="96"/>
    </row>
    <row r="16" spans="1:6" ht="25.5" x14ac:dyDescent="0.2">
      <c r="A16" s="165" t="s">
        <v>25</v>
      </c>
      <c r="B16" s="165" t="s">
        <v>26</v>
      </c>
      <c r="C16" s="165" t="s">
        <v>311</v>
      </c>
      <c r="D16" s="165" t="s">
        <v>312</v>
      </c>
      <c r="E16" s="165" t="s">
        <v>27</v>
      </c>
    </row>
    <row r="17" spans="1:11" x14ac:dyDescent="0.2">
      <c r="A17" s="166" t="s">
        <v>7</v>
      </c>
      <c r="B17" s="167" t="s">
        <v>28</v>
      </c>
      <c r="C17" s="317">
        <v>3033355597.3845</v>
      </c>
      <c r="D17" s="168">
        <v>1835306505.9100001</v>
      </c>
      <c r="E17" s="169">
        <f>C17-D17</f>
        <v>1198049091.4744999</v>
      </c>
      <c r="F17" s="268"/>
      <c r="G17" s="170"/>
      <c r="H17" s="106"/>
      <c r="I17" s="98"/>
      <c r="J17" s="98"/>
      <c r="K17" s="156"/>
    </row>
    <row r="18" spans="1:11" ht="25.5" x14ac:dyDescent="0.2">
      <c r="A18" s="166" t="s">
        <v>7</v>
      </c>
      <c r="B18" s="167" t="s">
        <v>29</v>
      </c>
      <c r="C18" s="317">
        <v>637696220.80888057</v>
      </c>
      <c r="D18" s="168">
        <v>1225580861.6600001</v>
      </c>
      <c r="E18" s="169">
        <f>C18-D18</f>
        <v>-587884640.85111952</v>
      </c>
      <c r="F18" s="268"/>
      <c r="G18" s="170"/>
      <c r="K18" s="156"/>
    </row>
    <row r="19" spans="1:11" x14ac:dyDescent="0.2">
      <c r="A19" s="51"/>
      <c r="C19" s="171">
        <f>SUM(C17:C18)</f>
        <v>3671051818.1933804</v>
      </c>
      <c r="D19" s="171">
        <f>SUM(D17:D18)</f>
        <v>3060887367.5700002</v>
      </c>
      <c r="E19" s="108"/>
      <c r="F19" s="268"/>
      <c r="G19" s="170"/>
      <c r="K19" s="156"/>
    </row>
    <row r="20" spans="1:11" ht="13.5" thickBot="1" x14ac:dyDescent="0.25">
      <c r="A20" s="99"/>
      <c r="C20" s="172"/>
      <c r="D20" s="171"/>
      <c r="E20" s="108"/>
      <c r="F20" s="268"/>
      <c r="G20" s="170"/>
      <c r="K20" s="156"/>
    </row>
    <row r="21" spans="1:11" ht="13.5" thickBot="1" x14ac:dyDescent="0.25">
      <c r="A21" s="99"/>
      <c r="B21" t="s">
        <v>30</v>
      </c>
      <c r="E21" s="173">
        <f>SUM(E17:E20)</f>
        <v>610164450.62338042</v>
      </c>
      <c r="F21" s="268"/>
      <c r="G21" s="170"/>
      <c r="K21" s="156"/>
    </row>
    <row r="22" spans="1:11" x14ac:dyDescent="0.2">
      <c r="A22" s="99"/>
      <c r="E22" s="174"/>
      <c r="F22" s="268"/>
      <c r="G22" s="170"/>
      <c r="K22" s="156"/>
    </row>
    <row r="23" spans="1:11" x14ac:dyDescent="0.2">
      <c r="A23" s="99"/>
      <c r="C23" s="175"/>
      <c r="D23" s="106"/>
      <c r="E23" s="106"/>
      <c r="F23" s="268"/>
      <c r="G23" s="170"/>
      <c r="K23" s="156"/>
    </row>
    <row r="24" spans="1:11" hidden="1" x14ac:dyDescent="0.2">
      <c r="A24" s="176" t="s">
        <v>31</v>
      </c>
      <c r="C24" s="175"/>
      <c r="D24" s="106"/>
      <c r="E24" s="106"/>
      <c r="F24" s="268"/>
      <c r="G24" s="177"/>
      <c r="H24" s="51"/>
      <c r="K24" s="156"/>
    </row>
    <row r="25" spans="1:11" ht="19.5" hidden="1" customHeight="1" x14ac:dyDescent="0.2">
      <c r="A25" s="166" t="s">
        <v>32</v>
      </c>
      <c r="B25" s="178" t="s">
        <v>33</v>
      </c>
      <c r="C25" s="179">
        <v>0</v>
      </c>
      <c r="D25" s="180">
        <v>0</v>
      </c>
      <c r="E25" s="181">
        <f>C25-D25</f>
        <v>0</v>
      </c>
      <c r="F25" s="268"/>
      <c r="G25" s="170"/>
      <c r="I25" s="98"/>
      <c r="J25" s="98"/>
      <c r="K25" s="156"/>
    </row>
    <row r="26" spans="1:11" ht="24.75" hidden="1" customHeight="1" x14ac:dyDescent="0.2">
      <c r="A26" s="166" t="s">
        <v>34</v>
      </c>
      <c r="B26" s="178" t="s">
        <v>33</v>
      </c>
      <c r="C26" s="180">
        <v>0</v>
      </c>
      <c r="D26" s="180">
        <v>0</v>
      </c>
      <c r="E26" s="181">
        <f>C26-D26</f>
        <v>0</v>
      </c>
      <c r="F26" s="268"/>
      <c r="G26" s="170"/>
      <c r="H26" s="106"/>
      <c r="I26" s="98"/>
      <c r="J26" s="98"/>
      <c r="K26" s="156"/>
    </row>
    <row r="27" spans="1:11" ht="13.5" hidden="1" thickBot="1" x14ac:dyDescent="0.25">
      <c r="A27" s="99"/>
      <c r="C27" s="182">
        <f>SUM(C25:C26)</f>
        <v>0</v>
      </c>
      <c r="D27" s="106"/>
      <c r="E27" s="108">
        <f>SUM(E25:E26)</f>
        <v>0</v>
      </c>
      <c r="F27" s="268"/>
      <c r="G27" s="170"/>
      <c r="H27" s="170"/>
      <c r="I27" s="170"/>
      <c r="J27" s="170"/>
      <c r="K27" s="156"/>
    </row>
    <row r="28" spans="1:11" ht="13.5" hidden="1" thickBot="1" x14ac:dyDescent="0.25">
      <c r="A28" s="99"/>
      <c r="C28" s="175"/>
      <c r="D28" s="106"/>
      <c r="E28" s="108"/>
      <c r="F28" s="268"/>
      <c r="G28" s="170"/>
      <c r="K28" s="156"/>
    </row>
    <row r="29" spans="1:11" ht="13.5" hidden="1" thickBot="1" x14ac:dyDescent="0.25">
      <c r="A29" s="99"/>
      <c r="B29" t="s">
        <v>35</v>
      </c>
      <c r="E29" s="173">
        <f>SUM(E25:E26)</f>
        <v>0</v>
      </c>
      <c r="F29" s="268"/>
      <c r="G29" s="170"/>
      <c r="K29" s="156"/>
    </row>
    <row r="30" spans="1:11" hidden="1" x14ac:dyDescent="0.2"/>
    <row r="32" spans="1:11" x14ac:dyDescent="0.2">
      <c r="B32" s="51" t="s">
        <v>36</v>
      </c>
      <c r="C32" s="312">
        <f>+C27+C19</f>
        <v>3671051818.1933804</v>
      </c>
    </row>
  </sheetData>
  <mergeCells count="5">
    <mergeCell ref="A13:E13"/>
    <mergeCell ref="A9:E9"/>
    <mergeCell ref="A10:E10"/>
    <mergeCell ref="A11:E11"/>
    <mergeCell ref="A12:E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036A-BF51-48C4-B937-B6C4C98EAF56}">
  <dimension ref="A1:K46"/>
  <sheetViews>
    <sheetView zoomScale="85" zoomScaleNormal="85" workbookViewId="0">
      <selection activeCell="A14" sqref="A14"/>
    </sheetView>
  </sheetViews>
  <sheetFormatPr baseColWidth="10" defaultColWidth="11.42578125" defaultRowHeight="12.75" x14ac:dyDescent="0.2"/>
  <cols>
    <col min="1" max="1" width="21.42578125" customWidth="1"/>
    <col min="2" max="2" width="54.28515625" customWidth="1"/>
    <col min="3" max="3" width="21.42578125" customWidth="1"/>
    <col min="4" max="4" width="25.7109375" customWidth="1"/>
    <col min="5" max="5" width="18.140625" bestFit="1" customWidth="1"/>
    <col min="6" max="6" width="16.42578125" customWidth="1"/>
    <col min="7" max="7" width="17.5703125" bestFit="1" customWidth="1"/>
    <col min="8" max="8" width="14.85546875" customWidth="1"/>
    <col min="10" max="10" width="15.85546875" customWidth="1"/>
    <col min="257" max="257" width="33.140625" customWidth="1"/>
    <col min="258" max="258" width="54.28515625" customWidth="1"/>
    <col min="259" max="259" width="21.42578125" customWidth="1"/>
    <col min="260" max="260" width="21.5703125" customWidth="1"/>
    <col min="261" max="261" width="18.140625" bestFit="1" customWidth="1"/>
    <col min="262" max="262" width="16.42578125" customWidth="1"/>
    <col min="263" max="263" width="16.5703125" customWidth="1"/>
    <col min="264" max="264" width="14.85546875" customWidth="1"/>
    <col min="266" max="266" width="15.85546875" customWidth="1"/>
    <col min="513" max="513" width="33.140625" customWidth="1"/>
    <col min="514" max="514" width="54.28515625" customWidth="1"/>
    <col min="515" max="515" width="21.42578125" customWidth="1"/>
    <col min="516" max="516" width="21.5703125" customWidth="1"/>
    <col min="517" max="517" width="18.140625" bestFit="1" customWidth="1"/>
    <col min="518" max="518" width="16.42578125" customWidth="1"/>
    <col min="519" max="519" width="16.5703125" customWidth="1"/>
    <col min="520" max="520" width="14.85546875" customWidth="1"/>
    <col min="522" max="522" width="15.85546875" customWidth="1"/>
    <col min="769" max="769" width="33.140625" customWidth="1"/>
    <col min="770" max="770" width="54.28515625" customWidth="1"/>
    <col min="771" max="771" width="21.42578125" customWidth="1"/>
    <col min="772" max="772" width="21.5703125" customWidth="1"/>
    <col min="773" max="773" width="18.140625" bestFit="1" customWidth="1"/>
    <col min="774" max="774" width="16.42578125" customWidth="1"/>
    <col min="775" max="775" width="16.5703125" customWidth="1"/>
    <col min="776" max="776" width="14.85546875" customWidth="1"/>
    <col min="778" max="778" width="15.85546875" customWidth="1"/>
    <col min="1025" max="1025" width="33.140625" customWidth="1"/>
    <col min="1026" max="1026" width="54.28515625" customWidth="1"/>
    <col min="1027" max="1027" width="21.42578125" customWidth="1"/>
    <col min="1028" max="1028" width="21.5703125" customWidth="1"/>
    <col min="1029" max="1029" width="18.140625" bestFit="1" customWidth="1"/>
    <col min="1030" max="1030" width="16.42578125" customWidth="1"/>
    <col min="1031" max="1031" width="16.5703125" customWidth="1"/>
    <col min="1032" max="1032" width="14.85546875" customWidth="1"/>
    <col min="1034" max="1034" width="15.85546875" customWidth="1"/>
    <col min="1281" max="1281" width="33.140625" customWidth="1"/>
    <col min="1282" max="1282" width="54.28515625" customWidth="1"/>
    <col min="1283" max="1283" width="21.42578125" customWidth="1"/>
    <col min="1284" max="1284" width="21.5703125" customWidth="1"/>
    <col min="1285" max="1285" width="18.140625" bestFit="1" customWidth="1"/>
    <col min="1286" max="1286" width="16.42578125" customWidth="1"/>
    <col min="1287" max="1287" width="16.5703125" customWidth="1"/>
    <col min="1288" max="1288" width="14.85546875" customWidth="1"/>
    <col min="1290" max="1290" width="15.85546875" customWidth="1"/>
    <col min="1537" max="1537" width="33.140625" customWidth="1"/>
    <col min="1538" max="1538" width="54.28515625" customWidth="1"/>
    <col min="1539" max="1539" width="21.42578125" customWidth="1"/>
    <col min="1540" max="1540" width="21.5703125" customWidth="1"/>
    <col min="1541" max="1541" width="18.140625" bestFit="1" customWidth="1"/>
    <col min="1542" max="1542" width="16.42578125" customWidth="1"/>
    <col min="1543" max="1543" width="16.5703125" customWidth="1"/>
    <col min="1544" max="1544" width="14.85546875" customWidth="1"/>
    <col min="1546" max="1546" width="15.85546875" customWidth="1"/>
    <col min="1793" max="1793" width="33.140625" customWidth="1"/>
    <col min="1794" max="1794" width="54.28515625" customWidth="1"/>
    <col min="1795" max="1795" width="21.42578125" customWidth="1"/>
    <col min="1796" max="1796" width="21.5703125" customWidth="1"/>
    <col min="1797" max="1797" width="18.140625" bestFit="1" customWidth="1"/>
    <col min="1798" max="1798" width="16.42578125" customWidth="1"/>
    <col min="1799" max="1799" width="16.5703125" customWidth="1"/>
    <col min="1800" max="1800" width="14.85546875" customWidth="1"/>
    <col min="1802" max="1802" width="15.85546875" customWidth="1"/>
    <col min="2049" max="2049" width="33.140625" customWidth="1"/>
    <col min="2050" max="2050" width="54.28515625" customWidth="1"/>
    <col min="2051" max="2051" width="21.42578125" customWidth="1"/>
    <col min="2052" max="2052" width="21.5703125" customWidth="1"/>
    <col min="2053" max="2053" width="18.140625" bestFit="1" customWidth="1"/>
    <col min="2054" max="2054" width="16.42578125" customWidth="1"/>
    <col min="2055" max="2055" width="16.5703125" customWidth="1"/>
    <col min="2056" max="2056" width="14.85546875" customWidth="1"/>
    <col min="2058" max="2058" width="15.85546875" customWidth="1"/>
    <col min="2305" max="2305" width="33.140625" customWidth="1"/>
    <col min="2306" max="2306" width="54.28515625" customWidth="1"/>
    <col min="2307" max="2307" width="21.42578125" customWidth="1"/>
    <col min="2308" max="2308" width="21.5703125" customWidth="1"/>
    <col min="2309" max="2309" width="18.140625" bestFit="1" customWidth="1"/>
    <col min="2310" max="2310" width="16.42578125" customWidth="1"/>
    <col min="2311" max="2311" width="16.5703125" customWidth="1"/>
    <col min="2312" max="2312" width="14.85546875" customWidth="1"/>
    <col min="2314" max="2314" width="15.85546875" customWidth="1"/>
    <col min="2561" max="2561" width="33.140625" customWidth="1"/>
    <col min="2562" max="2562" width="54.28515625" customWidth="1"/>
    <col min="2563" max="2563" width="21.42578125" customWidth="1"/>
    <col min="2564" max="2564" width="21.5703125" customWidth="1"/>
    <col min="2565" max="2565" width="18.140625" bestFit="1" customWidth="1"/>
    <col min="2566" max="2566" width="16.42578125" customWidth="1"/>
    <col min="2567" max="2567" width="16.5703125" customWidth="1"/>
    <col min="2568" max="2568" width="14.85546875" customWidth="1"/>
    <col min="2570" max="2570" width="15.85546875" customWidth="1"/>
    <col min="2817" max="2817" width="33.140625" customWidth="1"/>
    <col min="2818" max="2818" width="54.28515625" customWidth="1"/>
    <col min="2819" max="2819" width="21.42578125" customWidth="1"/>
    <col min="2820" max="2820" width="21.5703125" customWidth="1"/>
    <col min="2821" max="2821" width="18.140625" bestFit="1" customWidth="1"/>
    <col min="2822" max="2822" width="16.42578125" customWidth="1"/>
    <col min="2823" max="2823" width="16.5703125" customWidth="1"/>
    <col min="2824" max="2824" width="14.85546875" customWidth="1"/>
    <col min="2826" max="2826" width="15.85546875" customWidth="1"/>
    <col min="3073" max="3073" width="33.140625" customWidth="1"/>
    <col min="3074" max="3074" width="54.28515625" customWidth="1"/>
    <col min="3075" max="3075" width="21.42578125" customWidth="1"/>
    <col min="3076" max="3076" width="21.5703125" customWidth="1"/>
    <col min="3077" max="3077" width="18.140625" bestFit="1" customWidth="1"/>
    <col min="3078" max="3078" width="16.42578125" customWidth="1"/>
    <col min="3079" max="3079" width="16.5703125" customWidth="1"/>
    <col min="3080" max="3080" width="14.85546875" customWidth="1"/>
    <col min="3082" max="3082" width="15.85546875" customWidth="1"/>
    <col min="3329" max="3329" width="33.140625" customWidth="1"/>
    <col min="3330" max="3330" width="54.28515625" customWidth="1"/>
    <col min="3331" max="3331" width="21.42578125" customWidth="1"/>
    <col min="3332" max="3332" width="21.5703125" customWidth="1"/>
    <col min="3333" max="3333" width="18.140625" bestFit="1" customWidth="1"/>
    <col min="3334" max="3334" width="16.42578125" customWidth="1"/>
    <col min="3335" max="3335" width="16.5703125" customWidth="1"/>
    <col min="3336" max="3336" width="14.85546875" customWidth="1"/>
    <col min="3338" max="3338" width="15.85546875" customWidth="1"/>
    <col min="3585" max="3585" width="33.140625" customWidth="1"/>
    <col min="3586" max="3586" width="54.28515625" customWidth="1"/>
    <col min="3587" max="3587" width="21.42578125" customWidth="1"/>
    <col min="3588" max="3588" width="21.5703125" customWidth="1"/>
    <col min="3589" max="3589" width="18.140625" bestFit="1" customWidth="1"/>
    <col min="3590" max="3590" width="16.42578125" customWidth="1"/>
    <col min="3591" max="3591" width="16.5703125" customWidth="1"/>
    <col min="3592" max="3592" width="14.85546875" customWidth="1"/>
    <col min="3594" max="3594" width="15.85546875" customWidth="1"/>
    <col min="3841" max="3841" width="33.140625" customWidth="1"/>
    <col min="3842" max="3842" width="54.28515625" customWidth="1"/>
    <col min="3843" max="3843" width="21.42578125" customWidth="1"/>
    <col min="3844" max="3844" width="21.5703125" customWidth="1"/>
    <col min="3845" max="3845" width="18.140625" bestFit="1" customWidth="1"/>
    <col min="3846" max="3846" width="16.42578125" customWidth="1"/>
    <col min="3847" max="3847" width="16.5703125" customWidth="1"/>
    <col min="3848" max="3848" width="14.85546875" customWidth="1"/>
    <col min="3850" max="3850" width="15.85546875" customWidth="1"/>
    <col min="4097" max="4097" width="33.140625" customWidth="1"/>
    <col min="4098" max="4098" width="54.28515625" customWidth="1"/>
    <col min="4099" max="4099" width="21.42578125" customWidth="1"/>
    <col min="4100" max="4100" width="21.5703125" customWidth="1"/>
    <col min="4101" max="4101" width="18.140625" bestFit="1" customWidth="1"/>
    <col min="4102" max="4102" width="16.42578125" customWidth="1"/>
    <col min="4103" max="4103" width="16.5703125" customWidth="1"/>
    <col min="4104" max="4104" width="14.85546875" customWidth="1"/>
    <col min="4106" max="4106" width="15.85546875" customWidth="1"/>
    <col min="4353" max="4353" width="33.140625" customWidth="1"/>
    <col min="4354" max="4354" width="54.28515625" customWidth="1"/>
    <col min="4355" max="4355" width="21.42578125" customWidth="1"/>
    <col min="4356" max="4356" width="21.5703125" customWidth="1"/>
    <col min="4357" max="4357" width="18.140625" bestFit="1" customWidth="1"/>
    <col min="4358" max="4358" width="16.42578125" customWidth="1"/>
    <col min="4359" max="4359" width="16.5703125" customWidth="1"/>
    <col min="4360" max="4360" width="14.85546875" customWidth="1"/>
    <col min="4362" max="4362" width="15.85546875" customWidth="1"/>
    <col min="4609" max="4609" width="33.140625" customWidth="1"/>
    <col min="4610" max="4610" width="54.28515625" customWidth="1"/>
    <col min="4611" max="4611" width="21.42578125" customWidth="1"/>
    <col min="4612" max="4612" width="21.5703125" customWidth="1"/>
    <col min="4613" max="4613" width="18.140625" bestFit="1" customWidth="1"/>
    <col min="4614" max="4614" width="16.42578125" customWidth="1"/>
    <col min="4615" max="4615" width="16.5703125" customWidth="1"/>
    <col min="4616" max="4616" width="14.85546875" customWidth="1"/>
    <col min="4618" max="4618" width="15.85546875" customWidth="1"/>
    <col min="4865" max="4865" width="33.140625" customWidth="1"/>
    <col min="4866" max="4866" width="54.28515625" customWidth="1"/>
    <col min="4867" max="4867" width="21.42578125" customWidth="1"/>
    <col min="4868" max="4868" width="21.5703125" customWidth="1"/>
    <col min="4869" max="4869" width="18.140625" bestFit="1" customWidth="1"/>
    <col min="4870" max="4870" width="16.42578125" customWidth="1"/>
    <col min="4871" max="4871" width="16.5703125" customWidth="1"/>
    <col min="4872" max="4872" width="14.85546875" customWidth="1"/>
    <col min="4874" max="4874" width="15.85546875" customWidth="1"/>
    <col min="5121" max="5121" width="33.140625" customWidth="1"/>
    <col min="5122" max="5122" width="54.28515625" customWidth="1"/>
    <col min="5123" max="5123" width="21.42578125" customWidth="1"/>
    <col min="5124" max="5124" width="21.5703125" customWidth="1"/>
    <col min="5125" max="5125" width="18.140625" bestFit="1" customWidth="1"/>
    <col min="5126" max="5126" width="16.42578125" customWidth="1"/>
    <col min="5127" max="5127" width="16.5703125" customWidth="1"/>
    <col min="5128" max="5128" width="14.85546875" customWidth="1"/>
    <col min="5130" max="5130" width="15.85546875" customWidth="1"/>
    <col min="5377" max="5377" width="33.140625" customWidth="1"/>
    <col min="5378" max="5378" width="54.28515625" customWidth="1"/>
    <col min="5379" max="5379" width="21.42578125" customWidth="1"/>
    <col min="5380" max="5380" width="21.5703125" customWidth="1"/>
    <col min="5381" max="5381" width="18.140625" bestFit="1" customWidth="1"/>
    <col min="5382" max="5382" width="16.42578125" customWidth="1"/>
    <col min="5383" max="5383" width="16.5703125" customWidth="1"/>
    <col min="5384" max="5384" width="14.85546875" customWidth="1"/>
    <col min="5386" max="5386" width="15.85546875" customWidth="1"/>
    <col min="5633" max="5633" width="33.140625" customWidth="1"/>
    <col min="5634" max="5634" width="54.28515625" customWidth="1"/>
    <col min="5635" max="5635" width="21.42578125" customWidth="1"/>
    <col min="5636" max="5636" width="21.5703125" customWidth="1"/>
    <col min="5637" max="5637" width="18.140625" bestFit="1" customWidth="1"/>
    <col min="5638" max="5638" width="16.42578125" customWidth="1"/>
    <col min="5639" max="5639" width="16.5703125" customWidth="1"/>
    <col min="5640" max="5640" width="14.85546875" customWidth="1"/>
    <col min="5642" max="5642" width="15.85546875" customWidth="1"/>
    <col min="5889" max="5889" width="33.140625" customWidth="1"/>
    <col min="5890" max="5890" width="54.28515625" customWidth="1"/>
    <col min="5891" max="5891" width="21.42578125" customWidth="1"/>
    <col min="5892" max="5892" width="21.5703125" customWidth="1"/>
    <col min="5893" max="5893" width="18.140625" bestFit="1" customWidth="1"/>
    <col min="5894" max="5894" width="16.42578125" customWidth="1"/>
    <col min="5895" max="5895" width="16.5703125" customWidth="1"/>
    <col min="5896" max="5896" width="14.85546875" customWidth="1"/>
    <col min="5898" max="5898" width="15.85546875" customWidth="1"/>
    <col min="6145" max="6145" width="33.140625" customWidth="1"/>
    <col min="6146" max="6146" width="54.28515625" customWidth="1"/>
    <col min="6147" max="6147" width="21.42578125" customWidth="1"/>
    <col min="6148" max="6148" width="21.5703125" customWidth="1"/>
    <col min="6149" max="6149" width="18.140625" bestFit="1" customWidth="1"/>
    <col min="6150" max="6150" width="16.42578125" customWidth="1"/>
    <col min="6151" max="6151" width="16.5703125" customWidth="1"/>
    <col min="6152" max="6152" width="14.85546875" customWidth="1"/>
    <col min="6154" max="6154" width="15.85546875" customWidth="1"/>
    <col min="6401" max="6401" width="33.140625" customWidth="1"/>
    <col min="6402" max="6402" width="54.28515625" customWidth="1"/>
    <col min="6403" max="6403" width="21.42578125" customWidth="1"/>
    <col min="6404" max="6404" width="21.5703125" customWidth="1"/>
    <col min="6405" max="6405" width="18.140625" bestFit="1" customWidth="1"/>
    <col min="6406" max="6406" width="16.42578125" customWidth="1"/>
    <col min="6407" max="6407" width="16.5703125" customWidth="1"/>
    <col min="6408" max="6408" width="14.85546875" customWidth="1"/>
    <col min="6410" max="6410" width="15.85546875" customWidth="1"/>
    <col min="6657" max="6657" width="33.140625" customWidth="1"/>
    <col min="6658" max="6658" width="54.28515625" customWidth="1"/>
    <col min="6659" max="6659" width="21.42578125" customWidth="1"/>
    <col min="6660" max="6660" width="21.5703125" customWidth="1"/>
    <col min="6661" max="6661" width="18.140625" bestFit="1" customWidth="1"/>
    <col min="6662" max="6662" width="16.42578125" customWidth="1"/>
    <col min="6663" max="6663" width="16.5703125" customWidth="1"/>
    <col min="6664" max="6664" width="14.85546875" customWidth="1"/>
    <col min="6666" max="6666" width="15.85546875" customWidth="1"/>
    <col min="6913" max="6913" width="33.140625" customWidth="1"/>
    <col min="6914" max="6914" width="54.28515625" customWidth="1"/>
    <col min="6915" max="6915" width="21.42578125" customWidth="1"/>
    <col min="6916" max="6916" width="21.5703125" customWidth="1"/>
    <col min="6917" max="6917" width="18.140625" bestFit="1" customWidth="1"/>
    <col min="6918" max="6918" width="16.42578125" customWidth="1"/>
    <col min="6919" max="6919" width="16.5703125" customWidth="1"/>
    <col min="6920" max="6920" width="14.85546875" customWidth="1"/>
    <col min="6922" max="6922" width="15.85546875" customWidth="1"/>
    <col min="7169" max="7169" width="33.140625" customWidth="1"/>
    <col min="7170" max="7170" width="54.28515625" customWidth="1"/>
    <col min="7171" max="7171" width="21.42578125" customWidth="1"/>
    <col min="7172" max="7172" width="21.5703125" customWidth="1"/>
    <col min="7173" max="7173" width="18.140625" bestFit="1" customWidth="1"/>
    <col min="7174" max="7174" width="16.42578125" customWidth="1"/>
    <col min="7175" max="7175" width="16.5703125" customWidth="1"/>
    <col min="7176" max="7176" width="14.85546875" customWidth="1"/>
    <col min="7178" max="7178" width="15.85546875" customWidth="1"/>
    <col min="7425" max="7425" width="33.140625" customWidth="1"/>
    <col min="7426" max="7426" width="54.28515625" customWidth="1"/>
    <col min="7427" max="7427" width="21.42578125" customWidth="1"/>
    <col min="7428" max="7428" width="21.5703125" customWidth="1"/>
    <col min="7429" max="7429" width="18.140625" bestFit="1" customWidth="1"/>
    <col min="7430" max="7430" width="16.42578125" customWidth="1"/>
    <col min="7431" max="7431" width="16.5703125" customWidth="1"/>
    <col min="7432" max="7432" width="14.85546875" customWidth="1"/>
    <col min="7434" max="7434" width="15.85546875" customWidth="1"/>
    <col min="7681" max="7681" width="33.140625" customWidth="1"/>
    <col min="7682" max="7682" width="54.28515625" customWidth="1"/>
    <col min="7683" max="7683" width="21.42578125" customWidth="1"/>
    <col min="7684" max="7684" width="21.5703125" customWidth="1"/>
    <col min="7685" max="7685" width="18.140625" bestFit="1" customWidth="1"/>
    <col min="7686" max="7686" width="16.42578125" customWidth="1"/>
    <col min="7687" max="7687" width="16.5703125" customWidth="1"/>
    <col min="7688" max="7688" width="14.85546875" customWidth="1"/>
    <col min="7690" max="7690" width="15.85546875" customWidth="1"/>
    <col min="7937" max="7937" width="33.140625" customWidth="1"/>
    <col min="7938" max="7938" width="54.28515625" customWidth="1"/>
    <col min="7939" max="7939" width="21.42578125" customWidth="1"/>
    <col min="7940" max="7940" width="21.5703125" customWidth="1"/>
    <col min="7941" max="7941" width="18.140625" bestFit="1" customWidth="1"/>
    <col min="7942" max="7942" width="16.42578125" customWidth="1"/>
    <col min="7943" max="7943" width="16.5703125" customWidth="1"/>
    <col min="7944" max="7944" width="14.85546875" customWidth="1"/>
    <col min="7946" max="7946" width="15.85546875" customWidth="1"/>
    <col min="8193" max="8193" width="33.140625" customWidth="1"/>
    <col min="8194" max="8194" width="54.28515625" customWidth="1"/>
    <col min="8195" max="8195" width="21.42578125" customWidth="1"/>
    <col min="8196" max="8196" width="21.5703125" customWidth="1"/>
    <col min="8197" max="8197" width="18.140625" bestFit="1" customWidth="1"/>
    <col min="8198" max="8198" width="16.42578125" customWidth="1"/>
    <col min="8199" max="8199" width="16.5703125" customWidth="1"/>
    <col min="8200" max="8200" width="14.85546875" customWidth="1"/>
    <col min="8202" max="8202" width="15.85546875" customWidth="1"/>
    <col min="8449" max="8449" width="33.140625" customWidth="1"/>
    <col min="8450" max="8450" width="54.28515625" customWidth="1"/>
    <col min="8451" max="8451" width="21.42578125" customWidth="1"/>
    <col min="8452" max="8452" width="21.5703125" customWidth="1"/>
    <col min="8453" max="8453" width="18.140625" bestFit="1" customWidth="1"/>
    <col min="8454" max="8454" width="16.42578125" customWidth="1"/>
    <col min="8455" max="8455" width="16.5703125" customWidth="1"/>
    <col min="8456" max="8456" width="14.85546875" customWidth="1"/>
    <col min="8458" max="8458" width="15.85546875" customWidth="1"/>
    <col min="8705" max="8705" width="33.140625" customWidth="1"/>
    <col min="8706" max="8706" width="54.28515625" customWidth="1"/>
    <col min="8707" max="8707" width="21.42578125" customWidth="1"/>
    <col min="8708" max="8708" width="21.5703125" customWidth="1"/>
    <col min="8709" max="8709" width="18.140625" bestFit="1" customWidth="1"/>
    <col min="8710" max="8710" width="16.42578125" customWidth="1"/>
    <col min="8711" max="8711" width="16.5703125" customWidth="1"/>
    <col min="8712" max="8712" width="14.85546875" customWidth="1"/>
    <col min="8714" max="8714" width="15.85546875" customWidth="1"/>
    <col min="8961" max="8961" width="33.140625" customWidth="1"/>
    <col min="8962" max="8962" width="54.28515625" customWidth="1"/>
    <col min="8963" max="8963" width="21.42578125" customWidth="1"/>
    <col min="8964" max="8964" width="21.5703125" customWidth="1"/>
    <col min="8965" max="8965" width="18.140625" bestFit="1" customWidth="1"/>
    <col min="8966" max="8966" width="16.42578125" customWidth="1"/>
    <col min="8967" max="8967" width="16.5703125" customWidth="1"/>
    <col min="8968" max="8968" width="14.85546875" customWidth="1"/>
    <col min="8970" max="8970" width="15.85546875" customWidth="1"/>
    <col min="9217" max="9217" width="33.140625" customWidth="1"/>
    <col min="9218" max="9218" width="54.28515625" customWidth="1"/>
    <col min="9219" max="9219" width="21.42578125" customWidth="1"/>
    <col min="9220" max="9220" width="21.5703125" customWidth="1"/>
    <col min="9221" max="9221" width="18.140625" bestFit="1" customWidth="1"/>
    <col min="9222" max="9222" width="16.42578125" customWidth="1"/>
    <col min="9223" max="9223" width="16.5703125" customWidth="1"/>
    <col min="9224" max="9224" width="14.85546875" customWidth="1"/>
    <col min="9226" max="9226" width="15.85546875" customWidth="1"/>
    <col min="9473" max="9473" width="33.140625" customWidth="1"/>
    <col min="9474" max="9474" width="54.28515625" customWidth="1"/>
    <col min="9475" max="9475" width="21.42578125" customWidth="1"/>
    <col min="9476" max="9476" width="21.5703125" customWidth="1"/>
    <col min="9477" max="9477" width="18.140625" bestFit="1" customWidth="1"/>
    <col min="9478" max="9478" width="16.42578125" customWidth="1"/>
    <col min="9479" max="9479" width="16.5703125" customWidth="1"/>
    <col min="9480" max="9480" width="14.85546875" customWidth="1"/>
    <col min="9482" max="9482" width="15.85546875" customWidth="1"/>
    <col min="9729" max="9729" width="33.140625" customWidth="1"/>
    <col min="9730" max="9730" width="54.28515625" customWidth="1"/>
    <col min="9731" max="9731" width="21.42578125" customWidth="1"/>
    <col min="9732" max="9732" width="21.5703125" customWidth="1"/>
    <col min="9733" max="9733" width="18.140625" bestFit="1" customWidth="1"/>
    <col min="9734" max="9734" width="16.42578125" customWidth="1"/>
    <col min="9735" max="9735" width="16.5703125" customWidth="1"/>
    <col min="9736" max="9736" width="14.85546875" customWidth="1"/>
    <col min="9738" max="9738" width="15.85546875" customWidth="1"/>
    <col min="9985" max="9985" width="33.140625" customWidth="1"/>
    <col min="9986" max="9986" width="54.28515625" customWidth="1"/>
    <col min="9987" max="9987" width="21.42578125" customWidth="1"/>
    <col min="9988" max="9988" width="21.5703125" customWidth="1"/>
    <col min="9989" max="9989" width="18.140625" bestFit="1" customWidth="1"/>
    <col min="9990" max="9990" width="16.42578125" customWidth="1"/>
    <col min="9991" max="9991" width="16.5703125" customWidth="1"/>
    <col min="9992" max="9992" width="14.85546875" customWidth="1"/>
    <col min="9994" max="9994" width="15.85546875" customWidth="1"/>
    <col min="10241" max="10241" width="33.140625" customWidth="1"/>
    <col min="10242" max="10242" width="54.28515625" customWidth="1"/>
    <col min="10243" max="10243" width="21.42578125" customWidth="1"/>
    <col min="10244" max="10244" width="21.5703125" customWidth="1"/>
    <col min="10245" max="10245" width="18.140625" bestFit="1" customWidth="1"/>
    <col min="10246" max="10246" width="16.42578125" customWidth="1"/>
    <col min="10247" max="10247" width="16.5703125" customWidth="1"/>
    <col min="10248" max="10248" width="14.85546875" customWidth="1"/>
    <col min="10250" max="10250" width="15.85546875" customWidth="1"/>
    <col min="10497" max="10497" width="33.140625" customWidth="1"/>
    <col min="10498" max="10498" width="54.28515625" customWidth="1"/>
    <col min="10499" max="10499" width="21.42578125" customWidth="1"/>
    <col min="10500" max="10500" width="21.5703125" customWidth="1"/>
    <col min="10501" max="10501" width="18.140625" bestFit="1" customWidth="1"/>
    <col min="10502" max="10502" width="16.42578125" customWidth="1"/>
    <col min="10503" max="10503" width="16.5703125" customWidth="1"/>
    <col min="10504" max="10504" width="14.85546875" customWidth="1"/>
    <col min="10506" max="10506" width="15.85546875" customWidth="1"/>
    <col min="10753" max="10753" width="33.140625" customWidth="1"/>
    <col min="10754" max="10754" width="54.28515625" customWidth="1"/>
    <col min="10755" max="10755" width="21.42578125" customWidth="1"/>
    <col min="10756" max="10756" width="21.5703125" customWidth="1"/>
    <col min="10757" max="10757" width="18.140625" bestFit="1" customWidth="1"/>
    <col min="10758" max="10758" width="16.42578125" customWidth="1"/>
    <col min="10759" max="10759" width="16.5703125" customWidth="1"/>
    <col min="10760" max="10760" width="14.85546875" customWidth="1"/>
    <col min="10762" max="10762" width="15.85546875" customWidth="1"/>
    <col min="11009" max="11009" width="33.140625" customWidth="1"/>
    <col min="11010" max="11010" width="54.28515625" customWidth="1"/>
    <col min="11011" max="11011" width="21.42578125" customWidth="1"/>
    <col min="11012" max="11012" width="21.5703125" customWidth="1"/>
    <col min="11013" max="11013" width="18.140625" bestFit="1" customWidth="1"/>
    <col min="11014" max="11014" width="16.42578125" customWidth="1"/>
    <col min="11015" max="11015" width="16.5703125" customWidth="1"/>
    <col min="11016" max="11016" width="14.85546875" customWidth="1"/>
    <col min="11018" max="11018" width="15.85546875" customWidth="1"/>
    <col min="11265" max="11265" width="33.140625" customWidth="1"/>
    <col min="11266" max="11266" width="54.28515625" customWidth="1"/>
    <col min="11267" max="11267" width="21.42578125" customWidth="1"/>
    <col min="11268" max="11268" width="21.5703125" customWidth="1"/>
    <col min="11269" max="11269" width="18.140625" bestFit="1" customWidth="1"/>
    <col min="11270" max="11270" width="16.42578125" customWidth="1"/>
    <col min="11271" max="11271" width="16.5703125" customWidth="1"/>
    <col min="11272" max="11272" width="14.85546875" customWidth="1"/>
    <col min="11274" max="11274" width="15.85546875" customWidth="1"/>
    <col min="11521" max="11521" width="33.140625" customWidth="1"/>
    <col min="11522" max="11522" width="54.28515625" customWidth="1"/>
    <col min="11523" max="11523" width="21.42578125" customWidth="1"/>
    <col min="11524" max="11524" width="21.5703125" customWidth="1"/>
    <col min="11525" max="11525" width="18.140625" bestFit="1" customWidth="1"/>
    <col min="11526" max="11526" width="16.42578125" customWidth="1"/>
    <col min="11527" max="11527" width="16.5703125" customWidth="1"/>
    <col min="11528" max="11528" width="14.85546875" customWidth="1"/>
    <col min="11530" max="11530" width="15.85546875" customWidth="1"/>
    <col min="11777" max="11777" width="33.140625" customWidth="1"/>
    <col min="11778" max="11778" width="54.28515625" customWidth="1"/>
    <col min="11779" max="11779" width="21.42578125" customWidth="1"/>
    <col min="11780" max="11780" width="21.5703125" customWidth="1"/>
    <col min="11781" max="11781" width="18.140625" bestFit="1" customWidth="1"/>
    <col min="11782" max="11782" width="16.42578125" customWidth="1"/>
    <col min="11783" max="11783" width="16.5703125" customWidth="1"/>
    <col min="11784" max="11784" width="14.85546875" customWidth="1"/>
    <col min="11786" max="11786" width="15.85546875" customWidth="1"/>
    <col min="12033" max="12033" width="33.140625" customWidth="1"/>
    <col min="12034" max="12034" width="54.28515625" customWidth="1"/>
    <col min="12035" max="12035" width="21.42578125" customWidth="1"/>
    <col min="12036" max="12036" width="21.5703125" customWidth="1"/>
    <col min="12037" max="12037" width="18.140625" bestFit="1" customWidth="1"/>
    <col min="12038" max="12038" width="16.42578125" customWidth="1"/>
    <col min="12039" max="12039" width="16.5703125" customWidth="1"/>
    <col min="12040" max="12040" width="14.85546875" customWidth="1"/>
    <col min="12042" max="12042" width="15.85546875" customWidth="1"/>
    <col min="12289" max="12289" width="33.140625" customWidth="1"/>
    <col min="12290" max="12290" width="54.28515625" customWidth="1"/>
    <col min="12291" max="12291" width="21.42578125" customWidth="1"/>
    <col min="12292" max="12292" width="21.5703125" customWidth="1"/>
    <col min="12293" max="12293" width="18.140625" bestFit="1" customWidth="1"/>
    <col min="12294" max="12294" width="16.42578125" customWidth="1"/>
    <col min="12295" max="12295" width="16.5703125" customWidth="1"/>
    <col min="12296" max="12296" width="14.85546875" customWidth="1"/>
    <col min="12298" max="12298" width="15.85546875" customWidth="1"/>
    <col min="12545" max="12545" width="33.140625" customWidth="1"/>
    <col min="12546" max="12546" width="54.28515625" customWidth="1"/>
    <col min="12547" max="12547" width="21.42578125" customWidth="1"/>
    <col min="12548" max="12548" width="21.5703125" customWidth="1"/>
    <col min="12549" max="12549" width="18.140625" bestFit="1" customWidth="1"/>
    <col min="12550" max="12550" width="16.42578125" customWidth="1"/>
    <col min="12551" max="12551" width="16.5703125" customWidth="1"/>
    <col min="12552" max="12552" width="14.85546875" customWidth="1"/>
    <col min="12554" max="12554" width="15.85546875" customWidth="1"/>
    <col min="12801" max="12801" width="33.140625" customWidth="1"/>
    <col min="12802" max="12802" width="54.28515625" customWidth="1"/>
    <col min="12803" max="12803" width="21.42578125" customWidth="1"/>
    <col min="12804" max="12804" width="21.5703125" customWidth="1"/>
    <col min="12805" max="12805" width="18.140625" bestFit="1" customWidth="1"/>
    <col min="12806" max="12806" width="16.42578125" customWidth="1"/>
    <col min="12807" max="12807" width="16.5703125" customWidth="1"/>
    <col min="12808" max="12808" width="14.85546875" customWidth="1"/>
    <col min="12810" max="12810" width="15.85546875" customWidth="1"/>
    <col min="13057" max="13057" width="33.140625" customWidth="1"/>
    <col min="13058" max="13058" width="54.28515625" customWidth="1"/>
    <col min="13059" max="13059" width="21.42578125" customWidth="1"/>
    <col min="13060" max="13060" width="21.5703125" customWidth="1"/>
    <col min="13061" max="13061" width="18.140625" bestFit="1" customWidth="1"/>
    <col min="13062" max="13062" width="16.42578125" customWidth="1"/>
    <col min="13063" max="13063" width="16.5703125" customWidth="1"/>
    <col min="13064" max="13064" width="14.85546875" customWidth="1"/>
    <col min="13066" max="13066" width="15.85546875" customWidth="1"/>
    <col min="13313" max="13313" width="33.140625" customWidth="1"/>
    <col min="13314" max="13314" width="54.28515625" customWidth="1"/>
    <col min="13315" max="13315" width="21.42578125" customWidth="1"/>
    <col min="13316" max="13316" width="21.5703125" customWidth="1"/>
    <col min="13317" max="13317" width="18.140625" bestFit="1" customWidth="1"/>
    <col min="13318" max="13318" width="16.42578125" customWidth="1"/>
    <col min="13319" max="13319" width="16.5703125" customWidth="1"/>
    <col min="13320" max="13320" width="14.85546875" customWidth="1"/>
    <col min="13322" max="13322" width="15.85546875" customWidth="1"/>
    <col min="13569" max="13569" width="33.140625" customWidth="1"/>
    <col min="13570" max="13570" width="54.28515625" customWidth="1"/>
    <col min="13571" max="13571" width="21.42578125" customWidth="1"/>
    <col min="13572" max="13572" width="21.5703125" customWidth="1"/>
    <col min="13573" max="13573" width="18.140625" bestFit="1" customWidth="1"/>
    <col min="13574" max="13574" width="16.42578125" customWidth="1"/>
    <col min="13575" max="13575" width="16.5703125" customWidth="1"/>
    <col min="13576" max="13576" width="14.85546875" customWidth="1"/>
    <col min="13578" max="13578" width="15.85546875" customWidth="1"/>
    <col min="13825" max="13825" width="33.140625" customWidth="1"/>
    <col min="13826" max="13826" width="54.28515625" customWidth="1"/>
    <col min="13827" max="13827" width="21.42578125" customWidth="1"/>
    <col min="13828" max="13828" width="21.5703125" customWidth="1"/>
    <col min="13829" max="13829" width="18.140625" bestFit="1" customWidth="1"/>
    <col min="13830" max="13830" width="16.42578125" customWidth="1"/>
    <col min="13831" max="13831" width="16.5703125" customWidth="1"/>
    <col min="13832" max="13832" width="14.85546875" customWidth="1"/>
    <col min="13834" max="13834" width="15.85546875" customWidth="1"/>
    <col min="14081" max="14081" width="33.140625" customWidth="1"/>
    <col min="14082" max="14082" width="54.28515625" customWidth="1"/>
    <col min="14083" max="14083" width="21.42578125" customWidth="1"/>
    <col min="14084" max="14084" width="21.5703125" customWidth="1"/>
    <col min="14085" max="14085" width="18.140625" bestFit="1" customWidth="1"/>
    <col min="14086" max="14086" width="16.42578125" customWidth="1"/>
    <col min="14087" max="14087" width="16.5703125" customWidth="1"/>
    <col min="14088" max="14088" width="14.85546875" customWidth="1"/>
    <col min="14090" max="14090" width="15.85546875" customWidth="1"/>
    <col min="14337" max="14337" width="33.140625" customWidth="1"/>
    <col min="14338" max="14338" width="54.28515625" customWidth="1"/>
    <col min="14339" max="14339" width="21.42578125" customWidth="1"/>
    <col min="14340" max="14340" width="21.5703125" customWidth="1"/>
    <col min="14341" max="14341" width="18.140625" bestFit="1" customWidth="1"/>
    <col min="14342" max="14342" width="16.42578125" customWidth="1"/>
    <col min="14343" max="14343" width="16.5703125" customWidth="1"/>
    <col min="14344" max="14344" width="14.85546875" customWidth="1"/>
    <col min="14346" max="14346" width="15.85546875" customWidth="1"/>
    <col min="14593" max="14593" width="33.140625" customWidth="1"/>
    <col min="14594" max="14594" width="54.28515625" customWidth="1"/>
    <col min="14595" max="14595" width="21.42578125" customWidth="1"/>
    <col min="14596" max="14596" width="21.5703125" customWidth="1"/>
    <col min="14597" max="14597" width="18.140625" bestFit="1" customWidth="1"/>
    <col min="14598" max="14598" width="16.42578125" customWidth="1"/>
    <col min="14599" max="14599" width="16.5703125" customWidth="1"/>
    <col min="14600" max="14600" width="14.85546875" customWidth="1"/>
    <col min="14602" max="14602" width="15.85546875" customWidth="1"/>
    <col min="14849" max="14849" width="33.140625" customWidth="1"/>
    <col min="14850" max="14850" width="54.28515625" customWidth="1"/>
    <col min="14851" max="14851" width="21.42578125" customWidth="1"/>
    <col min="14852" max="14852" width="21.5703125" customWidth="1"/>
    <col min="14853" max="14853" width="18.140625" bestFit="1" customWidth="1"/>
    <col min="14854" max="14854" width="16.42578125" customWidth="1"/>
    <col min="14855" max="14855" width="16.5703125" customWidth="1"/>
    <col min="14856" max="14856" width="14.85546875" customWidth="1"/>
    <col min="14858" max="14858" width="15.85546875" customWidth="1"/>
    <col min="15105" max="15105" width="33.140625" customWidth="1"/>
    <col min="15106" max="15106" width="54.28515625" customWidth="1"/>
    <col min="15107" max="15107" width="21.42578125" customWidth="1"/>
    <col min="15108" max="15108" width="21.5703125" customWidth="1"/>
    <col min="15109" max="15109" width="18.140625" bestFit="1" customWidth="1"/>
    <col min="15110" max="15110" width="16.42578125" customWidth="1"/>
    <col min="15111" max="15111" width="16.5703125" customWidth="1"/>
    <col min="15112" max="15112" width="14.85546875" customWidth="1"/>
    <col min="15114" max="15114" width="15.85546875" customWidth="1"/>
    <col min="15361" max="15361" width="33.140625" customWidth="1"/>
    <col min="15362" max="15362" width="54.28515625" customWidth="1"/>
    <col min="15363" max="15363" width="21.42578125" customWidth="1"/>
    <col min="15364" max="15364" width="21.5703125" customWidth="1"/>
    <col min="15365" max="15365" width="18.140625" bestFit="1" customWidth="1"/>
    <col min="15366" max="15366" width="16.42578125" customWidth="1"/>
    <col min="15367" max="15367" width="16.5703125" customWidth="1"/>
    <col min="15368" max="15368" width="14.85546875" customWidth="1"/>
    <col min="15370" max="15370" width="15.85546875" customWidth="1"/>
    <col min="15617" max="15617" width="33.140625" customWidth="1"/>
    <col min="15618" max="15618" width="54.28515625" customWidth="1"/>
    <col min="15619" max="15619" width="21.42578125" customWidth="1"/>
    <col min="15620" max="15620" width="21.5703125" customWidth="1"/>
    <col min="15621" max="15621" width="18.140625" bestFit="1" customWidth="1"/>
    <col min="15622" max="15622" width="16.42578125" customWidth="1"/>
    <col min="15623" max="15623" width="16.5703125" customWidth="1"/>
    <col min="15624" max="15624" width="14.85546875" customWidth="1"/>
    <col min="15626" max="15626" width="15.85546875" customWidth="1"/>
    <col min="15873" max="15873" width="33.140625" customWidth="1"/>
    <col min="15874" max="15874" width="54.28515625" customWidth="1"/>
    <col min="15875" max="15875" width="21.42578125" customWidth="1"/>
    <col min="15876" max="15876" width="21.5703125" customWidth="1"/>
    <col min="15877" max="15877" width="18.140625" bestFit="1" customWidth="1"/>
    <col min="15878" max="15878" width="16.42578125" customWidth="1"/>
    <col min="15879" max="15879" width="16.5703125" customWidth="1"/>
    <col min="15880" max="15880" width="14.85546875" customWidth="1"/>
    <col min="15882" max="15882" width="15.85546875" customWidth="1"/>
    <col min="16129" max="16129" width="33.140625" customWidth="1"/>
    <col min="16130" max="16130" width="54.28515625" customWidth="1"/>
    <col min="16131" max="16131" width="21.42578125" customWidth="1"/>
    <col min="16132" max="16132" width="21.5703125" customWidth="1"/>
    <col min="16133" max="16133" width="18.140625" bestFit="1" customWidth="1"/>
    <col min="16134" max="16134" width="16.42578125" customWidth="1"/>
    <col min="16135" max="16135" width="16.5703125" customWidth="1"/>
    <col min="16136" max="16136" width="14.85546875" customWidth="1"/>
    <col min="16138" max="16138" width="15.85546875" customWidth="1"/>
  </cols>
  <sheetData>
    <row r="1" spans="1:11" x14ac:dyDescent="0.2">
      <c r="A1" t="s">
        <v>20</v>
      </c>
    </row>
    <row r="8" spans="1:11" ht="15" x14ac:dyDescent="0.25">
      <c r="A8" s="366" t="s">
        <v>21</v>
      </c>
      <c r="B8" s="366"/>
      <c r="C8" s="366"/>
      <c r="D8" s="366"/>
      <c r="E8" s="366"/>
    </row>
    <row r="9" spans="1:11" s="152" customFormat="1" ht="15" x14ac:dyDescent="0.25">
      <c r="A9" s="366" t="s">
        <v>37</v>
      </c>
      <c r="B9" s="366"/>
      <c r="C9" s="366"/>
      <c r="D9" s="366"/>
      <c r="E9" s="366"/>
    </row>
    <row r="10" spans="1:11" s="152" customFormat="1" ht="15" x14ac:dyDescent="0.25">
      <c r="A10" s="366" t="s">
        <v>1034</v>
      </c>
      <c r="B10" s="366"/>
      <c r="C10" s="366"/>
      <c r="D10" s="366"/>
      <c r="E10" s="366"/>
    </row>
    <row r="11" spans="1:11" s="152" customFormat="1" ht="15.75" x14ac:dyDescent="0.25">
      <c r="A11" s="366" t="s">
        <v>23</v>
      </c>
      <c r="B11" s="366"/>
      <c r="C11" s="366"/>
      <c r="D11" s="366"/>
      <c r="E11" s="366"/>
      <c r="F11" s="305"/>
    </row>
    <row r="12" spans="1:11" s="152" customFormat="1" ht="15" x14ac:dyDescent="0.25">
      <c r="A12" s="366" t="s">
        <v>38</v>
      </c>
      <c r="B12" s="366"/>
      <c r="C12" s="366"/>
      <c r="D12" s="366"/>
      <c r="E12" s="366"/>
    </row>
    <row r="13" spans="1:11" x14ac:dyDescent="0.2">
      <c r="A13" s="96"/>
      <c r="B13" s="96"/>
      <c r="C13" s="96"/>
      <c r="D13" s="96"/>
    </row>
    <row r="15" spans="1:11" ht="18.75" customHeight="1" x14ac:dyDescent="0.2">
      <c r="A15" s="165" t="s">
        <v>25</v>
      </c>
      <c r="B15" s="165" t="s">
        <v>26</v>
      </c>
      <c r="C15" s="165" t="s">
        <v>311</v>
      </c>
      <c r="D15" s="165" t="s">
        <v>313</v>
      </c>
      <c r="E15" s="165" t="s">
        <v>27</v>
      </c>
    </row>
    <row r="16" spans="1:11" s="115" customFormat="1" ht="15" x14ac:dyDescent="0.25">
      <c r="A16" s="370" t="s">
        <v>7</v>
      </c>
      <c r="B16" s="184" t="s">
        <v>39</v>
      </c>
      <c r="C16" s="168">
        <v>560142101</v>
      </c>
      <c r="D16" s="318">
        <v>2770752092</v>
      </c>
      <c r="E16" s="185">
        <f>+C16-D16</f>
        <v>-2210609991</v>
      </c>
      <c r="F16" s="274"/>
      <c r="G16" s="186"/>
      <c r="K16" s="187"/>
    </row>
    <row r="17" spans="1:11" s="115" customFormat="1" ht="15" x14ac:dyDescent="0.25">
      <c r="A17" s="370"/>
      <c r="B17" s="184" t="s">
        <v>40</v>
      </c>
      <c r="C17" s="168">
        <v>12191901219</v>
      </c>
      <c r="D17" s="168">
        <v>12254785415.4</v>
      </c>
      <c r="E17" s="185">
        <f t="shared" ref="E17:E27" si="0">+C17-D17</f>
        <v>-62884196.399999619</v>
      </c>
      <c r="F17" s="274"/>
      <c r="G17" s="186"/>
      <c r="K17" s="187"/>
    </row>
    <row r="18" spans="1:11" s="115" customFormat="1" ht="15" x14ac:dyDescent="0.25">
      <c r="A18" s="370"/>
      <c r="B18" s="184" t="s">
        <v>41</v>
      </c>
      <c r="C18" s="168">
        <v>32112000</v>
      </c>
      <c r="D18" s="318">
        <v>32112000</v>
      </c>
      <c r="E18" s="185">
        <f t="shared" si="0"/>
        <v>0</v>
      </c>
      <c r="F18" s="274"/>
      <c r="G18" s="186"/>
      <c r="K18" s="187"/>
    </row>
    <row r="19" spans="1:11" s="115" customFormat="1" ht="15" x14ac:dyDescent="0.25">
      <c r="A19" s="370"/>
      <c r="B19" s="184" t="s">
        <v>42</v>
      </c>
      <c r="C19" s="168">
        <v>165000000</v>
      </c>
      <c r="D19" s="168">
        <v>162056135</v>
      </c>
      <c r="E19" s="185">
        <f t="shared" si="0"/>
        <v>2943865</v>
      </c>
      <c r="F19" s="274"/>
      <c r="G19" s="186"/>
      <c r="K19" s="187"/>
    </row>
    <row r="20" spans="1:11" s="115" customFormat="1" ht="15" x14ac:dyDescent="0.25">
      <c r="A20" s="370"/>
      <c r="B20" s="184" t="s">
        <v>43</v>
      </c>
      <c r="C20" s="168">
        <v>2311224118</v>
      </c>
      <c r="D20" s="168">
        <v>2311224118</v>
      </c>
      <c r="E20" s="185">
        <f t="shared" si="0"/>
        <v>0</v>
      </c>
      <c r="F20" s="274"/>
      <c r="G20" s="186"/>
      <c r="K20" s="187"/>
    </row>
    <row r="21" spans="1:11" s="115" customFormat="1" ht="15" x14ac:dyDescent="0.25">
      <c r="A21" s="370"/>
      <c r="B21" s="184" t="s">
        <v>44</v>
      </c>
      <c r="C21" s="168">
        <v>3745928287.6999998</v>
      </c>
      <c r="D21" s="168">
        <v>3735343932.29</v>
      </c>
      <c r="E21" s="185">
        <f>+C21-D21</f>
        <v>10584355.409999847</v>
      </c>
      <c r="F21" s="274"/>
      <c r="G21" s="186"/>
      <c r="K21" s="187"/>
    </row>
    <row r="22" spans="1:11" s="115" customFormat="1" ht="15" x14ac:dyDescent="0.25">
      <c r="A22" s="370"/>
      <c r="B22" s="184" t="s">
        <v>45</v>
      </c>
      <c r="C22" s="168">
        <v>0</v>
      </c>
      <c r="D22" s="168">
        <f>6531666591.34+102573726.73</f>
        <v>6634240318.0699997</v>
      </c>
      <c r="E22" s="185">
        <f t="shared" si="0"/>
        <v>-6634240318.0699997</v>
      </c>
      <c r="F22" s="274"/>
      <c r="G22" s="186"/>
      <c r="K22" s="187"/>
    </row>
    <row r="23" spans="1:11" s="115" customFormat="1" ht="15" x14ac:dyDescent="0.25">
      <c r="A23" s="370"/>
      <c r="B23" s="184" t="s">
        <v>46</v>
      </c>
      <c r="C23" s="168">
        <v>-6031493454.46</v>
      </c>
      <c r="D23" s="168">
        <v>-4641804326.4700003</v>
      </c>
      <c r="E23" s="185">
        <f t="shared" si="0"/>
        <v>-1389689127.9899998</v>
      </c>
      <c r="F23" s="274"/>
      <c r="G23" s="186"/>
      <c r="K23" s="187"/>
    </row>
    <row r="24" spans="1:11" s="115" customFormat="1" ht="15" x14ac:dyDescent="0.25">
      <c r="A24" s="370"/>
      <c r="B24" s="184" t="s">
        <v>47</v>
      </c>
      <c r="C24" s="168">
        <v>-1694131197.6099999</v>
      </c>
      <c r="D24" s="168">
        <v>-1776090985.1700001</v>
      </c>
      <c r="E24" s="185">
        <f t="shared" si="0"/>
        <v>81959787.560000181</v>
      </c>
      <c r="F24" s="274"/>
      <c r="G24" s="186"/>
      <c r="K24" s="187"/>
    </row>
    <row r="25" spans="1:11" s="115" customFormat="1" ht="15" x14ac:dyDescent="0.25">
      <c r="A25" s="370"/>
      <c r="B25" s="184" t="s">
        <v>48</v>
      </c>
      <c r="C25" s="168">
        <v>-2962654603.3499999</v>
      </c>
      <c r="D25" s="168">
        <v>-3214228907.8099999</v>
      </c>
      <c r="E25" s="185">
        <f t="shared" si="0"/>
        <v>251574304.46000004</v>
      </c>
      <c r="F25" s="274"/>
      <c r="G25" s="186"/>
      <c r="K25" s="187"/>
    </row>
    <row r="26" spans="1:11" s="115" customFormat="1" ht="15" x14ac:dyDescent="0.25">
      <c r="A26" s="370"/>
      <c r="B26" s="184" t="s">
        <v>49</v>
      </c>
      <c r="C26" s="168">
        <v>-87762931.069999993</v>
      </c>
      <c r="D26" s="168">
        <v>-151252393.37</v>
      </c>
      <c r="E26" s="185">
        <f t="shared" si="0"/>
        <v>63489462.300000012</v>
      </c>
      <c r="F26" s="274"/>
      <c r="G26" s="186"/>
      <c r="K26" s="187"/>
    </row>
    <row r="27" spans="1:11" s="115" customFormat="1" ht="15" x14ac:dyDescent="0.25">
      <c r="A27" s="370"/>
      <c r="B27" s="184" t="s">
        <v>50</v>
      </c>
      <c r="C27" s="168">
        <v>-19280580</v>
      </c>
      <c r="D27" s="168">
        <v>-26931380.710000001</v>
      </c>
      <c r="E27" s="185">
        <f t="shared" si="0"/>
        <v>7650800.7100000009</v>
      </c>
      <c r="F27" s="274"/>
      <c r="G27" s="186"/>
      <c r="K27" s="187"/>
    </row>
    <row r="28" spans="1:11" s="115" customFormat="1" ht="15" x14ac:dyDescent="0.25">
      <c r="A28" s="188"/>
      <c r="B28" s="189"/>
      <c r="C28" s="190"/>
      <c r="D28" s="190"/>
      <c r="E28" s="191"/>
      <c r="F28" s="274"/>
      <c r="G28" s="186"/>
      <c r="K28" s="187"/>
    </row>
    <row r="29" spans="1:11" s="115" customFormat="1" ht="15" x14ac:dyDescent="0.25">
      <c r="A29" s="188"/>
      <c r="B29" s="192" t="s">
        <v>51</v>
      </c>
      <c r="C29" s="190">
        <f>SUM(C16:C28)</f>
        <v>8210984959.210001</v>
      </c>
      <c r="D29" s="190">
        <f>SUM(D16:D28)</f>
        <v>18090206017.230003</v>
      </c>
      <c r="E29" s="191">
        <f>SUM(E16:E27)</f>
        <v>-9879221058.0200005</v>
      </c>
      <c r="F29" s="274"/>
      <c r="G29" s="186"/>
      <c r="H29" s="267"/>
      <c r="K29" s="187"/>
    </row>
    <row r="30" spans="1:11" ht="13.5" thickBot="1" x14ac:dyDescent="0.25">
      <c r="A30" s="99"/>
      <c r="C30" s="172"/>
      <c r="D30" s="171"/>
      <c r="E30" s="108"/>
      <c r="F30" s="268"/>
      <c r="G30" s="170"/>
      <c r="K30" s="156"/>
    </row>
    <row r="31" spans="1:11" ht="13.5" thickBot="1" x14ac:dyDescent="0.25">
      <c r="A31" s="99"/>
      <c r="B31" s="51" t="s">
        <v>52</v>
      </c>
      <c r="E31" s="310">
        <f>+E29</f>
        <v>-9879221058.0200005</v>
      </c>
      <c r="F31" s="268"/>
      <c r="G31" s="170"/>
      <c r="K31" s="156"/>
    </row>
    <row r="32" spans="1:11" x14ac:dyDescent="0.2">
      <c r="A32" s="99"/>
      <c r="E32" s="174"/>
      <c r="F32" s="268"/>
      <c r="G32" s="170"/>
      <c r="K32" s="156"/>
    </row>
    <row r="33" spans="1:11" x14ac:dyDescent="0.2">
      <c r="A33" s="99"/>
      <c r="C33" s="175"/>
      <c r="D33" s="106"/>
      <c r="E33" s="106"/>
      <c r="F33" s="268"/>
      <c r="G33" s="170"/>
      <c r="K33" s="156"/>
    </row>
    <row r="34" spans="1:11" ht="20.25" customHeight="1" x14ac:dyDescent="0.2">
      <c r="A34" s="165" t="s">
        <v>25</v>
      </c>
      <c r="B34" s="165" t="s">
        <v>26</v>
      </c>
      <c r="C34" s="165" t="s">
        <v>311</v>
      </c>
      <c r="D34" s="165" t="s">
        <v>313</v>
      </c>
      <c r="E34" s="165" t="s">
        <v>27</v>
      </c>
    </row>
    <row r="35" spans="1:11" ht="20.25" customHeight="1" x14ac:dyDescent="0.25">
      <c r="A35" s="371" t="s">
        <v>53</v>
      </c>
      <c r="B35" s="184" t="s">
        <v>54</v>
      </c>
      <c r="C35" s="105">
        <v>0</v>
      </c>
      <c r="D35" s="105">
        <v>0</v>
      </c>
      <c r="E35" s="185">
        <f t="shared" ref="E35:E40" si="1">+C35-D35</f>
        <v>0</v>
      </c>
      <c r="G35" s="252"/>
    </row>
    <row r="36" spans="1:11" ht="15" x14ac:dyDescent="0.25">
      <c r="A36" s="372"/>
      <c r="B36" s="184" t="s">
        <v>55</v>
      </c>
      <c r="C36" s="105">
        <v>0</v>
      </c>
      <c r="D36" s="105">
        <v>0</v>
      </c>
      <c r="E36" s="185">
        <f t="shared" si="1"/>
        <v>0</v>
      </c>
      <c r="G36" s="83"/>
    </row>
    <row r="37" spans="1:11" ht="15" x14ac:dyDescent="0.25">
      <c r="A37" s="367" t="s">
        <v>274</v>
      </c>
      <c r="B37" s="184" t="s">
        <v>54</v>
      </c>
      <c r="C37" s="105">
        <v>1030147</v>
      </c>
      <c r="D37" s="105">
        <v>0</v>
      </c>
      <c r="E37" s="185">
        <f t="shared" si="1"/>
        <v>1030147</v>
      </c>
      <c r="G37" s="83"/>
    </row>
    <row r="38" spans="1:11" ht="15" x14ac:dyDescent="0.25">
      <c r="A38" s="368"/>
      <c r="B38" s="184" t="s">
        <v>44</v>
      </c>
      <c r="C38" s="105">
        <v>927640</v>
      </c>
      <c r="D38" s="105">
        <v>0</v>
      </c>
      <c r="E38" s="185">
        <f t="shared" si="1"/>
        <v>927640</v>
      </c>
      <c r="H38" s="83"/>
    </row>
    <row r="39" spans="1:11" ht="15" x14ac:dyDescent="0.25">
      <c r="A39" s="368"/>
      <c r="B39" s="184" t="s">
        <v>55</v>
      </c>
      <c r="C39" s="168">
        <v>-335704.63</v>
      </c>
      <c r="D39" s="168">
        <v>-127738.19</v>
      </c>
      <c r="E39" s="185">
        <f t="shared" si="1"/>
        <v>-207966.44</v>
      </c>
    </row>
    <row r="40" spans="1:11" ht="15" x14ac:dyDescent="0.25">
      <c r="A40" s="369"/>
      <c r="B40" s="184" t="s">
        <v>48</v>
      </c>
      <c r="C40" s="168">
        <v>-927640</v>
      </c>
      <c r="D40" s="168">
        <v>-115027.37</v>
      </c>
      <c r="E40" s="185">
        <f t="shared" si="1"/>
        <v>-812612.63</v>
      </c>
    </row>
    <row r="42" spans="1:11" ht="15" x14ac:dyDescent="0.25">
      <c r="B42" s="192" t="s">
        <v>51</v>
      </c>
      <c r="C42" s="190">
        <f>SUM(C35:C40)</f>
        <v>694442.37000000011</v>
      </c>
      <c r="D42" s="190">
        <f>SUM(D35:D40)</f>
        <v>-242765.56</v>
      </c>
      <c r="E42" s="190">
        <f>SUM(E37:E40)</f>
        <v>937207.93</v>
      </c>
    </row>
    <row r="44" spans="1:11" x14ac:dyDescent="0.2">
      <c r="B44" s="51" t="s">
        <v>56</v>
      </c>
      <c r="C44" s="156">
        <f>+C42</f>
        <v>694442.37000000011</v>
      </c>
      <c r="D44" s="156">
        <f>+D42</f>
        <v>-242765.56</v>
      </c>
      <c r="E44" s="183">
        <f>+E42</f>
        <v>937207.93</v>
      </c>
    </row>
    <row r="46" spans="1:11" x14ac:dyDescent="0.2">
      <c r="B46" s="51" t="s">
        <v>57</v>
      </c>
      <c r="C46" s="269">
        <f>+C44+C29</f>
        <v>8211679401.5800009</v>
      </c>
      <c r="D46" s="156">
        <f>+D44+D29</f>
        <v>18089963251.670002</v>
      </c>
      <c r="E46" s="312">
        <f>+E44+E29</f>
        <v>-9878283850.0900002</v>
      </c>
      <c r="G46" s="83"/>
    </row>
  </sheetData>
  <mergeCells count="8">
    <mergeCell ref="A37:A40"/>
    <mergeCell ref="A8:E8"/>
    <mergeCell ref="A9:E9"/>
    <mergeCell ref="A10:E10"/>
    <mergeCell ref="A11:E11"/>
    <mergeCell ref="A12:E12"/>
    <mergeCell ref="A16:A27"/>
    <mergeCell ref="A35:A3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63690-52D0-4DA0-A77B-3C4CEA5CB48F}">
  <sheetPr>
    <tabColor rgb="FFFF0000"/>
  </sheetPr>
  <dimension ref="A1:R1054"/>
  <sheetViews>
    <sheetView workbookViewId="0">
      <selection activeCell="C1" sqref="C1"/>
    </sheetView>
  </sheetViews>
  <sheetFormatPr baseColWidth="10" defaultColWidth="15.140625" defaultRowHeight="12" x14ac:dyDescent="0.2"/>
  <cols>
    <col min="1" max="1" width="13" style="344" bestFit="1" customWidth="1"/>
    <col min="2" max="2" width="83.85546875" style="339" bestFit="1" customWidth="1"/>
    <col min="3" max="3" width="5.28515625" style="339" bestFit="1" customWidth="1"/>
    <col min="4" max="4" width="16.7109375" style="343" bestFit="1" customWidth="1"/>
    <col min="5" max="6" width="16.140625" style="343" bestFit="1" customWidth="1"/>
    <col min="7" max="7" width="16.7109375" style="343" bestFit="1" customWidth="1"/>
    <col min="8" max="8" width="38.85546875" style="343" bestFit="1" customWidth="1"/>
    <col min="9" max="9" width="39.42578125" style="343" bestFit="1" customWidth="1"/>
    <col min="10" max="10" width="13.5703125" style="343" bestFit="1" customWidth="1"/>
    <col min="11" max="11" width="30.42578125" style="339" bestFit="1" customWidth="1"/>
    <col min="12" max="12" width="8.7109375" style="339" bestFit="1" customWidth="1"/>
    <col min="13" max="13" width="8.85546875" style="339" bestFit="1" customWidth="1"/>
    <col min="14" max="14" width="3.85546875" style="339" bestFit="1" customWidth="1"/>
    <col min="15" max="15" width="13" style="339" bestFit="1" customWidth="1"/>
    <col min="16" max="16" width="12.140625" style="339" bestFit="1" customWidth="1"/>
    <col min="17" max="17" width="18.28515625" style="339" bestFit="1" customWidth="1"/>
    <col min="18" max="18" width="22.5703125" style="339" bestFit="1" customWidth="1"/>
    <col min="19" max="19" width="21.5703125" style="339" bestFit="1" customWidth="1"/>
    <col min="20" max="256" width="15.140625" style="339"/>
    <col min="257" max="257" width="13" style="339" bestFit="1" customWidth="1"/>
    <col min="258" max="258" width="83.28515625" style="339" bestFit="1" customWidth="1"/>
    <col min="259" max="259" width="5.28515625" style="339" bestFit="1" customWidth="1"/>
    <col min="260" max="260" width="16.5703125" style="339" bestFit="1" customWidth="1"/>
    <col min="261" max="262" width="16" style="339" bestFit="1" customWidth="1"/>
    <col min="263" max="263" width="16.5703125" style="339" bestFit="1" customWidth="1"/>
    <col min="264" max="264" width="15.42578125" style="339" bestFit="1" customWidth="1"/>
    <col min="265" max="265" width="35" style="339" bestFit="1" customWidth="1"/>
    <col min="266" max="266" width="37.28515625" style="339" bestFit="1" customWidth="1"/>
    <col min="267" max="267" width="13.85546875" style="339" bestFit="1" customWidth="1"/>
    <col min="268" max="268" width="29" style="339" bestFit="1" customWidth="1"/>
    <col min="269" max="269" width="8.28515625" style="339" bestFit="1" customWidth="1"/>
    <col min="270" max="270" width="8.42578125" style="339" bestFit="1" customWidth="1"/>
    <col min="271" max="271" width="3.42578125" style="339" bestFit="1" customWidth="1"/>
    <col min="272" max="272" width="12.28515625" style="339" bestFit="1" customWidth="1"/>
    <col min="273" max="273" width="11.42578125" style="339" bestFit="1" customWidth="1"/>
    <col min="274" max="274" width="18.140625" style="339" bestFit="1" customWidth="1"/>
    <col min="275" max="275" width="21.5703125" style="339" bestFit="1" customWidth="1"/>
    <col min="276" max="512" width="15.140625" style="339"/>
    <col min="513" max="513" width="13" style="339" bestFit="1" customWidth="1"/>
    <col min="514" max="514" width="83.28515625" style="339" bestFit="1" customWidth="1"/>
    <col min="515" max="515" width="5.28515625" style="339" bestFit="1" customWidth="1"/>
    <col min="516" max="516" width="16.5703125" style="339" bestFit="1" customWidth="1"/>
    <col min="517" max="518" width="16" style="339" bestFit="1" customWidth="1"/>
    <col min="519" max="519" width="16.5703125" style="339" bestFit="1" customWidth="1"/>
    <col min="520" max="520" width="15.42578125" style="339" bestFit="1" customWidth="1"/>
    <col min="521" max="521" width="35" style="339" bestFit="1" customWidth="1"/>
    <col min="522" max="522" width="37.28515625" style="339" bestFit="1" customWidth="1"/>
    <col min="523" max="523" width="13.85546875" style="339" bestFit="1" customWidth="1"/>
    <col min="524" max="524" width="29" style="339" bestFit="1" customWidth="1"/>
    <col min="525" max="525" width="8.28515625" style="339" bestFit="1" customWidth="1"/>
    <col min="526" max="526" width="8.42578125" style="339" bestFit="1" customWidth="1"/>
    <col min="527" max="527" width="3.42578125" style="339" bestFit="1" customWidth="1"/>
    <col min="528" max="528" width="12.28515625" style="339" bestFit="1" customWidth="1"/>
    <col min="529" max="529" width="11.42578125" style="339" bestFit="1" customWidth="1"/>
    <col min="530" max="530" width="18.140625" style="339" bestFit="1" customWidth="1"/>
    <col min="531" max="531" width="21.5703125" style="339" bestFit="1" customWidth="1"/>
    <col min="532" max="768" width="15.140625" style="339"/>
    <col min="769" max="769" width="13" style="339" bestFit="1" customWidth="1"/>
    <col min="770" max="770" width="83.28515625" style="339" bestFit="1" customWidth="1"/>
    <col min="771" max="771" width="5.28515625" style="339" bestFit="1" customWidth="1"/>
    <col min="772" max="772" width="16.5703125" style="339" bestFit="1" customWidth="1"/>
    <col min="773" max="774" width="16" style="339" bestFit="1" customWidth="1"/>
    <col min="775" max="775" width="16.5703125" style="339" bestFit="1" customWidth="1"/>
    <col min="776" max="776" width="15.42578125" style="339" bestFit="1" customWidth="1"/>
    <col min="777" max="777" width="35" style="339" bestFit="1" customWidth="1"/>
    <col min="778" max="778" width="37.28515625" style="339" bestFit="1" customWidth="1"/>
    <col min="779" max="779" width="13.85546875" style="339" bestFit="1" customWidth="1"/>
    <col min="780" max="780" width="29" style="339" bestFit="1" customWidth="1"/>
    <col min="781" max="781" width="8.28515625" style="339" bestFit="1" customWidth="1"/>
    <col min="782" max="782" width="8.42578125" style="339" bestFit="1" customWidth="1"/>
    <col min="783" max="783" width="3.42578125" style="339" bestFit="1" customWidth="1"/>
    <col min="784" max="784" width="12.28515625" style="339" bestFit="1" customWidth="1"/>
    <col min="785" max="785" width="11.42578125" style="339" bestFit="1" customWidth="1"/>
    <col min="786" max="786" width="18.140625" style="339" bestFit="1" customWidth="1"/>
    <col min="787" max="787" width="21.5703125" style="339" bestFit="1" customWidth="1"/>
    <col min="788" max="1024" width="15.140625" style="339"/>
    <col min="1025" max="1025" width="13" style="339" bestFit="1" customWidth="1"/>
    <col min="1026" max="1026" width="83.28515625" style="339" bestFit="1" customWidth="1"/>
    <col min="1027" max="1027" width="5.28515625" style="339" bestFit="1" customWidth="1"/>
    <col min="1028" max="1028" width="16.5703125" style="339" bestFit="1" customWidth="1"/>
    <col min="1029" max="1030" width="16" style="339" bestFit="1" customWidth="1"/>
    <col min="1031" max="1031" width="16.5703125" style="339" bestFit="1" customWidth="1"/>
    <col min="1032" max="1032" width="15.42578125" style="339" bestFit="1" customWidth="1"/>
    <col min="1033" max="1033" width="35" style="339" bestFit="1" customWidth="1"/>
    <col min="1034" max="1034" width="37.28515625" style="339" bestFit="1" customWidth="1"/>
    <col min="1035" max="1035" width="13.85546875" style="339" bestFit="1" customWidth="1"/>
    <col min="1036" max="1036" width="29" style="339" bestFit="1" customWidth="1"/>
    <col min="1037" max="1037" width="8.28515625" style="339" bestFit="1" customWidth="1"/>
    <col min="1038" max="1038" width="8.42578125" style="339" bestFit="1" customWidth="1"/>
    <col min="1039" max="1039" width="3.42578125" style="339" bestFit="1" customWidth="1"/>
    <col min="1040" max="1040" width="12.28515625" style="339" bestFit="1" customWidth="1"/>
    <col min="1041" max="1041" width="11.42578125" style="339" bestFit="1" customWidth="1"/>
    <col min="1042" max="1042" width="18.140625" style="339" bestFit="1" customWidth="1"/>
    <col min="1043" max="1043" width="21.5703125" style="339" bestFit="1" customWidth="1"/>
    <col min="1044" max="1280" width="15.140625" style="339"/>
    <col min="1281" max="1281" width="13" style="339" bestFit="1" customWidth="1"/>
    <col min="1282" max="1282" width="83.28515625" style="339" bestFit="1" customWidth="1"/>
    <col min="1283" max="1283" width="5.28515625" style="339" bestFit="1" customWidth="1"/>
    <col min="1284" max="1284" width="16.5703125" style="339" bestFit="1" customWidth="1"/>
    <col min="1285" max="1286" width="16" style="339" bestFit="1" customWidth="1"/>
    <col min="1287" max="1287" width="16.5703125" style="339" bestFit="1" customWidth="1"/>
    <col min="1288" max="1288" width="15.42578125" style="339" bestFit="1" customWidth="1"/>
    <col min="1289" max="1289" width="35" style="339" bestFit="1" customWidth="1"/>
    <col min="1290" max="1290" width="37.28515625" style="339" bestFit="1" customWidth="1"/>
    <col min="1291" max="1291" width="13.85546875" style="339" bestFit="1" customWidth="1"/>
    <col min="1292" max="1292" width="29" style="339" bestFit="1" customWidth="1"/>
    <col min="1293" max="1293" width="8.28515625" style="339" bestFit="1" customWidth="1"/>
    <col min="1294" max="1294" width="8.42578125" style="339" bestFit="1" customWidth="1"/>
    <col min="1295" max="1295" width="3.42578125" style="339" bestFit="1" customWidth="1"/>
    <col min="1296" max="1296" width="12.28515625" style="339" bestFit="1" customWidth="1"/>
    <col min="1297" max="1297" width="11.42578125" style="339" bestFit="1" customWidth="1"/>
    <col min="1298" max="1298" width="18.140625" style="339" bestFit="1" customWidth="1"/>
    <col min="1299" max="1299" width="21.5703125" style="339" bestFit="1" customWidth="1"/>
    <col min="1300" max="1536" width="15.140625" style="339"/>
    <col min="1537" max="1537" width="13" style="339" bestFit="1" customWidth="1"/>
    <col min="1538" max="1538" width="83.28515625" style="339" bestFit="1" customWidth="1"/>
    <col min="1539" max="1539" width="5.28515625" style="339" bestFit="1" customWidth="1"/>
    <col min="1540" max="1540" width="16.5703125" style="339" bestFit="1" customWidth="1"/>
    <col min="1541" max="1542" width="16" style="339" bestFit="1" customWidth="1"/>
    <col min="1543" max="1543" width="16.5703125" style="339" bestFit="1" customWidth="1"/>
    <col min="1544" max="1544" width="15.42578125" style="339" bestFit="1" customWidth="1"/>
    <col min="1545" max="1545" width="35" style="339" bestFit="1" customWidth="1"/>
    <col min="1546" max="1546" width="37.28515625" style="339" bestFit="1" customWidth="1"/>
    <col min="1547" max="1547" width="13.85546875" style="339" bestFit="1" customWidth="1"/>
    <col min="1548" max="1548" width="29" style="339" bestFit="1" customWidth="1"/>
    <col min="1549" max="1549" width="8.28515625" style="339" bestFit="1" customWidth="1"/>
    <col min="1550" max="1550" width="8.42578125" style="339" bestFit="1" customWidth="1"/>
    <col min="1551" max="1551" width="3.42578125" style="339" bestFit="1" customWidth="1"/>
    <col min="1552" max="1552" width="12.28515625" style="339" bestFit="1" customWidth="1"/>
    <col min="1553" max="1553" width="11.42578125" style="339" bestFit="1" customWidth="1"/>
    <col min="1554" max="1554" width="18.140625" style="339" bestFit="1" customWidth="1"/>
    <col min="1555" max="1555" width="21.5703125" style="339" bestFit="1" customWidth="1"/>
    <col min="1556" max="1792" width="15.140625" style="339"/>
    <col min="1793" max="1793" width="13" style="339" bestFit="1" customWidth="1"/>
    <col min="1794" max="1794" width="83.28515625" style="339" bestFit="1" customWidth="1"/>
    <col min="1795" max="1795" width="5.28515625" style="339" bestFit="1" customWidth="1"/>
    <col min="1796" max="1796" width="16.5703125" style="339" bestFit="1" customWidth="1"/>
    <col min="1797" max="1798" width="16" style="339" bestFit="1" customWidth="1"/>
    <col min="1799" max="1799" width="16.5703125" style="339" bestFit="1" customWidth="1"/>
    <col min="1800" max="1800" width="15.42578125" style="339" bestFit="1" customWidth="1"/>
    <col min="1801" max="1801" width="35" style="339" bestFit="1" customWidth="1"/>
    <col min="1802" max="1802" width="37.28515625" style="339" bestFit="1" customWidth="1"/>
    <col min="1803" max="1803" width="13.85546875" style="339" bestFit="1" customWidth="1"/>
    <col min="1804" max="1804" width="29" style="339" bestFit="1" customWidth="1"/>
    <col min="1805" max="1805" width="8.28515625" style="339" bestFit="1" customWidth="1"/>
    <col min="1806" max="1806" width="8.42578125" style="339" bestFit="1" customWidth="1"/>
    <col min="1807" max="1807" width="3.42578125" style="339" bestFit="1" customWidth="1"/>
    <col min="1808" max="1808" width="12.28515625" style="339" bestFit="1" customWidth="1"/>
    <col min="1809" max="1809" width="11.42578125" style="339" bestFit="1" customWidth="1"/>
    <col min="1810" max="1810" width="18.140625" style="339" bestFit="1" customWidth="1"/>
    <col min="1811" max="1811" width="21.5703125" style="339" bestFit="1" customWidth="1"/>
    <col min="1812" max="2048" width="15.140625" style="339"/>
    <col min="2049" max="2049" width="13" style="339" bestFit="1" customWidth="1"/>
    <col min="2050" max="2050" width="83.28515625" style="339" bestFit="1" customWidth="1"/>
    <col min="2051" max="2051" width="5.28515625" style="339" bestFit="1" customWidth="1"/>
    <col min="2052" max="2052" width="16.5703125" style="339" bestFit="1" customWidth="1"/>
    <col min="2053" max="2054" width="16" style="339" bestFit="1" customWidth="1"/>
    <col min="2055" max="2055" width="16.5703125" style="339" bestFit="1" customWidth="1"/>
    <col min="2056" max="2056" width="15.42578125" style="339" bestFit="1" customWidth="1"/>
    <col min="2057" max="2057" width="35" style="339" bestFit="1" customWidth="1"/>
    <col min="2058" max="2058" width="37.28515625" style="339" bestFit="1" customWidth="1"/>
    <col min="2059" max="2059" width="13.85546875" style="339" bestFit="1" customWidth="1"/>
    <col min="2060" max="2060" width="29" style="339" bestFit="1" customWidth="1"/>
    <col min="2061" max="2061" width="8.28515625" style="339" bestFit="1" customWidth="1"/>
    <col min="2062" max="2062" width="8.42578125" style="339" bestFit="1" customWidth="1"/>
    <col min="2063" max="2063" width="3.42578125" style="339" bestFit="1" customWidth="1"/>
    <col min="2064" max="2064" width="12.28515625" style="339" bestFit="1" customWidth="1"/>
    <col min="2065" max="2065" width="11.42578125" style="339" bestFit="1" customWidth="1"/>
    <col min="2066" max="2066" width="18.140625" style="339" bestFit="1" customWidth="1"/>
    <col min="2067" max="2067" width="21.5703125" style="339" bestFit="1" customWidth="1"/>
    <col min="2068" max="2304" width="15.140625" style="339"/>
    <col min="2305" max="2305" width="13" style="339" bestFit="1" customWidth="1"/>
    <col min="2306" max="2306" width="83.28515625" style="339" bestFit="1" customWidth="1"/>
    <col min="2307" max="2307" width="5.28515625" style="339" bestFit="1" customWidth="1"/>
    <col min="2308" max="2308" width="16.5703125" style="339" bestFit="1" customWidth="1"/>
    <col min="2309" max="2310" width="16" style="339" bestFit="1" customWidth="1"/>
    <col min="2311" max="2311" width="16.5703125" style="339" bestFit="1" customWidth="1"/>
    <col min="2312" max="2312" width="15.42578125" style="339" bestFit="1" customWidth="1"/>
    <col min="2313" max="2313" width="35" style="339" bestFit="1" customWidth="1"/>
    <col min="2314" max="2314" width="37.28515625" style="339" bestFit="1" customWidth="1"/>
    <col min="2315" max="2315" width="13.85546875" style="339" bestFit="1" customWidth="1"/>
    <col min="2316" max="2316" width="29" style="339" bestFit="1" customWidth="1"/>
    <col min="2317" max="2317" width="8.28515625" style="339" bestFit="1" customWidth="1"/>
    <col min="2318" max="2318" width="8.42578125" style="339" bestFit="1" customWidth="1"/>
    <col min="2319" max="2319" width="3.42578125" style="339" bestFit="1" customWidth="1"/>
    <col min="2320" max="2320" width="12.28515625" style="339" bestFit="1" customWidth="1"/>
    <col min="2321" max="2321" width="11.42578125" style="339" bestFit="1" customWidth="1"/>
    <col min="2322" max="2322" width="18.140625" style="339" bestFit="1" customWidth="1"/>
    <col min="2323" max="2323" width="21.5703125" style="339" bestFit="1" customWidth="1"/>
    <col min="2324" max="2560" width="15.140625" style="339"/>
    <col min="2561" max="2561" width="13" style="339" bestFit="1" customWidth="1"/>
    <col min="2562" max="2562" width="83.28515625" style="339" bestFit="1" customWidth="1"/>
    <col min="2563" max="2563" width="5.28515625" style="339" bestFit="1" customWidth="1"/>
    <col min="2564" max="2564" width="16.5703125" style="339" bestFit="1" customWidth="1"/>
    <col min="2565" max="2566" width="16" style="339" bestFit="1" customWidth="1"/>
    <col min="2567" max="2567" width="16.5703125" style="339" bestFit="1" customWidth="1"/>
    <col min="2568" max="2568" width="15.42578125" style="339" bestFit="1" customWidth="1"/>
    <col min="2569" max="2569" width="35" style="339" bestFit="1" customWidth="1"/>
    <col min="2570" max="2570" width="37.28515625" style="339" bestFit="1" customWidth="1"/>
    <col min="2571" max="2571" width="13.85546875" style="339" bestFit="1" customWidth="1"/>
    <col min="2572" max="2572" width="29" style="339" bestFit="1" customWidth="1"/>
    <col min="2573" max="2573" width="8.28515625" style="339" bestFit="1" customWidth="1"/>
    <col min="2574" max="2574" width="8.42578125" style="339" bestFit="1" customWidth="1"/>
    <col min="2575" max="2575" width="3.42578125" style="339" bestFit="1" customWidth="1"/>
    <col min="2576" max="2576" width="12.28515625" style="339" bestFit="1" customWidth="1"/>
    <col min="2577" max="2577" width="11.42578125" style="339" bestFit="1" customWidth="1"/>
    <col min="2578" max="2578" width="18.140625" style="339" bestFit="1" customWidth="1"/>
    <col min="2579" max="2579" width="21.5703125" style="339" bestFit="1" customWidth="1"/>
    <col min="2580" max="2816" width="15.140625" style="339"/>
    <col min="2817" max="2817" width="13" style="339" bestFit="1" customWidth="1"/>
    <col min="2818" max="2818" width="83.28515625" style="339" bestFit="1" customWidth="1"/>
    <col min="2819" max="2819" width="5.28515625" style="339" bestFit="1" customWidth="1"/>
    <col min="2820" max="2820" width="16.5703125" style="339" bestFit="1" customWidth="1"/>
    <col min="2821" max="2822" width="16" style="339" bestFit="1" customWidth="1"/>
    <col min="2823" max="2823" width="16.5703125" style="339" bestFit="1" customWidth="1"/>
    <col min="2824" max="2824" width="15.42578125" style="339" bestFit="1" customWidth="1"/>
    <col min="2825" max="2825" width="35" style="339" bestFit="1" customWidth="1"/>
    <col min="2826" max="2826" width="37.28515625" style="339" bestFit="1" customWidth="1"/>
    <col min="2827" max="2827" width="13.85546875" style="339" bestFit="1" customWidth="1"/>
    <col min="2828" max="2828" width="29" style="339" bestFit="1" customWidth="1"/>
    <col min="2829" max="2829" width="8.28515625" style="339" bestFit="1" customWidth="1"/>
    <col min="2830" max="2830" width="8.42578125" style="339" bestFit="1" customWidth="1"/>
    <col min="2831" max="2831" width="3.42578125" style="339" bestFit="1" customWidth="1"/>
    <col min="2832" max="2832" width="12.28515625" style="339" bestFit="1" customWidth="1"/>
    <col min="2833" max="2833" width="11.42578125" style="339" bestFit="1" customWidth="1"/>
    <col min="2834" max="2834" width="18.140625" style="339" bestFit="1" customWidth="1"/>
    <col min="2835" max="2835" width="21.5703125" style="339" bestFit="1" customWidth="1"/>
    <col min="2836" max="3072" width="15.140625" style="339"/>
    <col min="3073" max="3073" width="13" style="339" bestFit="1" customWidth="1"/>
    <col min="3074" max="3074" width="83.28515625" style="339" bestFit="1" customWidth="1"/>
    <col min="3075" max="3075" width="5.28515625" style="339" bestFit="1" customWidth="1"/>
    <col min="3076" max="3076" width="16.5703125" style="339" bestFit="1" customWidth="1"/>
    <col min="3077" max="3078" width="16" style="339" bestFit="1" customWidth="1"/>
    <col min="3079" max="3079" width="16.5703125" style="339" bestFit="1" customWidth="1"/>
    <col min="3080" max="3080" width="15.42578125" style="339" bestFit="1" customWidth="1"/>
    <col min="3081" max="3081" width="35" style="339" bestFit="1" customWidth="1"/>
    <col min="3082" max="3082" width="37.28515625" style="339" bestFit="1" customWidth="1"/>
    <col min="3083" max="3083" width="13.85546875" style="339" bestFit="1" customWidth="1"/>
    <col min="3084" max="3084" width="29" style="339" bestFit="1" customWidth="1"/>
    <col min="3085" max="3085" width="8.28515625" style="339" bestFit="1" customWidth="1"/>
    <col min="3086" max="3086" width="8.42578125" style="339" bestFit="1" customWidth="1"/>
    <col min="3087" max="3087" width="3.42578125" style="339" bestFit="1" customWidth="1"/>
    <col min="3088" max="3088" width="12.28515625" style="339" bestFit="1" customWidth="1"/>
    <col min="3089" max="3089" width="11.42578125" style="339" bestFit="1" customWidth="1"/>
    <col min="3090" max="3090" width="18.140625" style="339" bestFit="1" customWidth="1"/>
    <col min="3091" max="3091" width="21.5703125" style="339" bestFit="1" customWidth="1"/>
    <col min="3092" max="3328" width="15.140625" style="339"/>
    <col min="3329" max="3329" width="13" style="339" bestFit="1" customWidth="1"/>
    <col min="3330" max="3330" width="83.28515625" style="339" bestFit="1" customWidth="1"/>
    <col min="3331" max="3331" width="5.28515625" style="339" bestFit="1" customWidth="1"/>
    <col min="3332" max="3332" width="16.5703125" style="339" bestFit="1" customWidth="1"/>
    <col min="3333" max="3334" width="16" style="339" bestFit="1" customWidth="1"/>
    <col min="3335" max="3335" width="16.5703125" style="339" bestFit="1" customWidth="1"/>
    <col min="3336" max="3336" width="15.42578125" style="339" bestFit="1" customWidth="1"/>
    <col min="3337" max="3337" width="35" style="339" bestFit="1" customWidth="1"/>
    <col min="3338" max="3338" width="37.28515625" style="339" bestFit="1" customWidth="1"/>
    <col min="3339" max="3339" width="13.85546875" style="339" bestFit="1" customWidth="1"/>
    <col min="3340" max="3340" width="29" style="339" bestFit="1" customWidth="1"/>
    <col min="3341" max="3341" width="8.28515625" style="339" bestFit="1" customWidth="1"/>
    <col min="3342" max="3342" width="8.42578125" style="339" bestFit="1" customWidth="1"/>
    <col min="3343" max="3343" width="3.42578125" style="339" bestFit="1" customWidth="1"/>
    <col min="3344" max="3344" width="12.28515625" style="339" bestFit="1" customWidth="1"/>
    <col min="3345" max="3345" width="11.42578125" style="339" bestFit="1" customWidth="1"/>
    <col min="3346" max="3346" width="18.140625" style="339" bestFit="1" customWidth="1"/>
    <col min="3347" max="3347" width="21.5703125" style="339" bestFit="1" customWidth="1"/>
    <col min="3348" max="3584" width="15.140625" style="339"/>
    <col min="3585" max="3585" width="13" style="339" bestFit="1" customWidth="1"/>
    <col min="3586" max="3586" width="83.28515625" style="339" bestFit="1" customWidth="1"/>
    <col min="3587" max="3587" width="5.28515625" style="339" bestFit="1" customWidth="1"/>
    <col min="3588" max="3588" width="16.5703125" style="339" bestFit="1" customWidth="1"/>
    <col min="3589" max="3590" width="16" style="339" bestFit="1" customWidth="1"/>
    <col min="3591" max="3591" width="16.5703125" style="339" bestFit="1" customWidth="1"/>
    <col min="3592" max="3592" width="15.42578125" style="339" bestFit="1" customWidth="1"/>
    <col min="3593" max="3593" width="35" style="339" bestFit="1" customWidth="1"/>
    <col min="3594" max="3594" width="37.28515625" style="339" bestFit="1" customWidth="1"/>
    <col min="3595" max="3595" width="13.85546875" style="339" bestFit="1" customWidth="1"/>
    <col min="3596" max="3596" width="29" style="339" bestFit="1" customWidth="1"/>
    <col min="3597" max="3597" width="8.28515625" style="339" bestFit="1" customWidth="1"/>
    <col min="3598" max="3598" width="8.42578125" style="339" bestFit="1" customWidth="1"/>
    <col min="3599" max="3599" width="3.42578125" style="339" bestFit="1" customWidth="1"/>
    <col min="3600" max="3600" width="12.28515625" style="339" bestFit="1" customWidth="1"/>
    <col min="3601" max="3601" width="11.42578125" style="339" bestFit="1" customWidth="1"/>
    <col min="3602" max="3602" width="18.140625" style="339" bestFit="1" customWidth="1"/>
    <col min="3603" max="3603" width="21.5703125" style="339" bestFit="1" customWidth="1"/>
    <col min="3604" max="3840" width="15.140625" style="339"/>
    <col min="3841" max="3841" width="13" style="339" bestFit="1" customWidth="1"/>
    <col min="3842" max="3842" width="83.28515625" style="339" bestFit="1" customWidth="1"/>
    <col min="3843" max="3843" width="5.28515625" style="339" bestFit="1" customWidth="1"/>
    <col min="3844" max="3844" width="16.5703125" style="339" bestFit="1" customWidth="1"/>
    <col min="3845" max="3846" width="16" style="339" bestFit="1" customWidth="1"/>
    <col min="3847" max="3847" width="16.5703125" style="339" bestFit="1" customWidth="1"/>
    <col min="3848" max="3848" width="15.42578125" style="339" bestFit="1" customWidth="1"/>
    <col min="3849" max="3849" width="35" style="339" bestFit="1" customWidth="1"/>
    <col min="3850" max="3850" width="37.28515625" style="339" bestFit="1" customWidth="1"/>
    <col min="3851" max="3851" width="13.85546875" style="339" bestFit="1" customWidth="1"/>
    <col min="3852" max="3852" width="29" style="339" bestFit="1" customWidth="1"/>
    <col min="3853" max="3853" width="8.28515625" style="339" bestFit="1" customWidth="1"/>
    <col min="3854" max="3854" width="8.42578125" style="339" bestFit="1" customWidth="1"/>
    <col min="3855" max="3855" width="3.42578125" style="339" bestFit="1" customWidth="1"/>
    <col min="3856" max="3856" width="12.28515625" style="339" bestFit="1" customWidth="1"/>
    <col min="3857" max="3857" width="11.42578125" style="339" bestFit="1" customWidth="1"/>
    <col min="3858" max="3858" width="18.140625" style="339" bestFit="1" customWidth="1"/>
    <col min="3859" max="3859" width="21.5703125" style="339" bestFit="1" customWidth="1"/>
    <col min="3860" max="4096" width="15.140625" style="339"/>
    <col min="4097" max="4097" width="13" style="339" bestFit="1" customWidth="1"/>
    <col min="4098" max="4098" width="83.28515625" style="339" bestFit="1" customWidth="1"/>
    <col min="4099" max="4099" width="5.28515625" style="339" bestFit="1" customWidth="1"/>
    <col min="4100" max="4100" width="16.5703125" style="339" bestFit="1" customWidth="1"/>
    <col min="4101" max="4102" width="16" style="339" bestFit="1" customWidth="1"/>
    <col min="4103" max="4103" width="16.5703125" style="339" bestFit="1" customWidth="1"/>
    <col min="4104" max="4104" width="15.42578125" style="339" bestFit="1" customWidth="1"/>
    <col min="4105" max="4105" width="35" style="339" bestFit="1" customWidth="1"/>
    <col min="4106" max="4106" width="37.28515625" style="339" bestFit="1" customWidth="1"/>
    <col min="4107" max="4107" width="13.85546875" style="339" bestFit="1" customWidth="1"/>
    <col min="4108" max="4108" width="29" style="339" bestFit="1" customWidth="1"/>
    <col min="4109" max="4109" width="8.28515625" style="339" bestFit="1" customWidth="1"/>
    <col min="4110" max="4110" width="8.42578125" style="339" bestFit="1" customWidth="1"/>
    <col min="4111" max="4111" width="3.42578125" style="339" bestFit="1" customWidth="1"/>
    <col min="4112" max="4112" width="12.28515625" style="339" bestFit="1" customWidth="1"/>
    <col min="4113" max="4113" width="11.42578125" style="339" bestFit="1" customWidth="1"/>
    <col min="4114" max="4114" width="18.140625" style="339" bestFit="1" customWidth="1"/>
    <col min="4115" max="4115" width="21.5703125" style="339" bestFit="1" customWidth="1"/>
    <col min="4116" max="4352" width="15.140625" style="339"/>
    <col min="4353" max="4353" width="13" style="339" bestFit="1" customWidth="1"/>
    <col min="4354" max="4354" width="83.28515625" style="339" bestFit="1" customWidth="1"/>
    <col min="4355" max="4355" width="5.28515625" style="339" bestFit="1" customWidth="1"/>
    <col min="4356" max="4356" width="16.5703125" style="339" bestFit="1" customWidth="1"/>
    <col min="4357" max="4358" width="16" style="339" bestFit="1" customWidth="1"/>
    <col min="4359" max="4359" width="16.5703125" style="339" bestFit="1" customWidth="1"/>
    <col min="4360" max="4360" width="15.42578125" style="339" bestFit="1" customWidth="1"/>
    <col min="4361" max="4361" width="35" style="339" bestFit="1" customWidth="1"/>
    <col min="4362" max="4362" width="37.28515625" style="339" bestFit="1" customWidth="1"/>
    <col min="4363" max="4363" width="13.85546875" style="339" bestFit="1" customWidth="1"/>
    <col min="4364" max="4364" width="29" style="339" bestFit="1" customWidth="1"/>
    <col min="4365" max="4365" width="8.28515625" style="339" bestFit="1" customWidth="1"/>
    <col min="4366" max="4366" width="8.42578125" style="339" bestFit="1" customWidth="1"/>
    <col min="4367" max="4367" width="3.42578125" style="339" bestFit="1" customWidth="1"/>
    <col min="4368" max="4368" width="12.28515625" style="339" bestFit="1" customWidth="1"/>
    <col min="4369" max="4369" width="11.42578125" style="339" bestFit="1" customWidth="1"/>
    <col min="4370" max="4370" width="18.140625" style="339" bestFit="1" customWidth="1"/>
    <col min="4371" max="4371" width="21.5703125" style="339" bestFit="1" customWidth="1"/>
    <col min="4372" max="4608" width="15.140625" style="339"/>
    <col min="4609" max="4609" width="13" style="339" bestFit="1" customWidth="1"/>
    <col min="4610" max="4610" width="83.28515625" style="339" bestFit="1" customWidth="1"/>
    <col min="4611" max="4611" width="5.28515625" style="339" bestFit="1" customWidth="1"/>
    <col min="4612" max="4612" width="16.5703125" style="339" bestFit="1" customWidth="1"/>
    <col min="4613" max="4614" width="16" style="339" bestFit="1" customWidth="1"/>
    <col min="4615" max="4615" width="16.5703125" style="339" bestFit="1" customWidth="1"/>
    <col min="4616" max="4616" width="15.42578125" style="339" bestFit="1" customWidth="1"/>
    <col min="4617" max="4617" width="35" style="339" bestFit="1" customWidth="1"/>
    <col min="4618" max="4618" width="37.28515625" style="339" bestFit="1" customWidth="1"/>
    <col min="4619" max="4619" width="13.85546875" style="339" bestFit="1" customWidth="1"/>
    <col min="4620" max="4620" width="29" style="339" bestFit="1" customWidth="1"/>
    <col min="4621" max="4621" width="8.28515625" style="339" bestFit="1" customWidth="1"/>
    <col min="4622" max="4622" width="8.42578125" style="339" bestFit="1" customWidth="1"/>
    <col min="4623" max="4623" width="3.42578125" style="339" bestFit="1" customWidth="1"/>
    <col min="4624" max="4624" width="12.28515625" style="339" bestFit="1" customWidth="1"/>
    <col min="4625" max="4625" width="11.42578125" style="339" bestFit="1" customWidth="1"/>
    <col min="4626" max="4626" width="18.140625" style="339" bestFit="1" customWidth="1"/>
    <col min="4627" max="4627" width="21.5703125" style="339" bestFit="1" customWidth="1"/>
    <col min="4628" max="4864" width="15.140625" style="339"/>
    <col min="4865" max="4865" width="13" style="339" bestFit="1" customWidth="1"/>
    <col min="4866" max="4866" width="83.28515625" style="339" bestFit="1" customWidth="1"/>
    <col min="4867" max="4867" width="5.28515625" style="339" bestFit="1" customWidth="1"/>
    <col min="4868" max="4868" width="16.5703125" style="339" bestFit="1" customWidth="1"/>
    <col min="4869" max="4870" width="16" style="339" bestFit="1" customWidth="1"/>
    <col min="4871" max="4871" width="16.5703125" style="339" bestFit="1" customWidth="1"/>
    <col min="4872" max="4872" width="15.42578125" style="339" bestFit="1" customWidth="1"/>
    <col min="4873" max="4873" width="35" style="339" bestFit="1" customWidth="1"/>
    <col min="4874" max="4874" width="37.28515625" style="339" bestFit="1" customWidth="1"/>
    <col min="4875" max="4875" width="13.85546875" style="339" bestFit="1" customWidth="1"/>
    <col min="4876" max="4876" width="29" style="339" bestFit="1" customWidth="1"/>
    <col min="4877" max="4877" width="8.28515625" style="339" bestFit="1" customWidth="1"/>
    <col min="4878" max="4878" width="8.42578125" style="339" bestFit="1" customWidth="1"/>
    <col min="4879" max="4879" width="3.42578125" style="339" bestFit="1" customWidth="1"/>
    <col min="4880" max="4880" width="12.28515625" style="339" bestFit="1" customWidth="1"/>
    <col min="4881" max="4881" width="11.42578125" style="339" bestFit="1" customWidth="1"/>
    <col min="4882" max="4882" width="18.140625" style="339" bestFit="1" customWidth="1"/>
    <col min="4883" max="4883" width="21.5703125" style="339" bestFit="1" customWidth="1"/>
    <col min="4884" max="5120" width="15.140625" style="339"/>
    <col min="5121" max="5121" width="13" style="339" bestFit="1" customWidth="1"/>
    <col min="5122" max="5122" width="83.28515625" style="339" bestFit="1" customWidth="1"/>
    <col min="5123" max="5123" width="5.28515625" style="339" bestFit="1" customWidth="1"/>
    <col min="5124" max="5124" width="16.5703125" style="339" bestFit="1" customWidth="1"/>
    <col min="5125" max="5126" width="16" style="339" bestFit="1" customWidth="1"/>
    <col min="5127" max="5127" width="16.5703125" style="339" bestFit="1" customWidth="1"/>
    <col min="5128" max="5128" width="15.42578125" style="339" bestFit="1" customWidth="1"/>
    <col min="5129" max="5129" width="35" style="339" bestFit="1" customWidth="1"/>
    <col min="5130" max="5130" width="37.28515625" style="339" bestFit="1" customWidth="1"/>
    <col min="5131" max="5131" width="13.85546875" style="339" bestFit="1" customWidth="1"/>
    <col min="5132" max="5132" width="29" style="339" bestFit="1" customWidth="1"/>
    <col min="5133" max="5133" width="8.28515625" style="339" bestFit="1" customWidth="1"/>
    <col min="5134" max="5134" width="8.42578125" style="339" bestFit="1" customWidth="1"/>
    <col min="5135" max="5135" width="3.42578125" style="339" bestFit="1" customWidth="1"/>
    <col min="5136" max="5136" width="12.28515625" style="339" bestFit="1" customWidth="1"/>
    <col min="5137" max="5137" width="11.42578125" style="339" bestFit="1" customWidth="1"/>
    <col min="5138" max="5138" width="18.140625" style="339" bestFit="1" customWidth="1"/>
    <col min="5139" max="5139" width="21.5703125" style="339" bestFit="1" customWidth="1"/>
    <col min="5140" max="5376" width="15.140625" style="339"/>
    <col min="5377" max="5377" width="13" style="339" bestFit="1" customWidth="1"/>
    <col min="5378" max="5378" width="83.28515625" style="339" bestFit="1" customWidth="1"/>
    <col min="5379" max="5379" width="5.28515625" style="339" bestFit="1" customWidth="1"/>
    <col min="5380" max="5380" width="16.5703125" style="339" bestFit="1" customWidth="1"/>
    <col min="5381" max="5382" width="16" style="339" bestFit="1" customWidth="1"/>
    <col min="5383" max="5383" width="16.5703125" style="339" bestFit="1" customWidth="1"/>
    <col min="5384" max="5384" width="15.42578125" style="339" bestFit="1" customWidth="1"/>
    <col min="5385" max="5385" width="35" style="339" bestFit="1" customWidth="1"/>
    <col min="5386" max="5386" width="37.28515625" style="339" bestFit="1" customWidth="1"/>
    <col min="5387" max="5387" width="13.85546875" style="339" bestFit="1" customWidth="1"/>
    <col min="5388" max="5388" width="29" style="339" bestFit="1" customWidth="1"/>
    <col min="5389" max="5389" width="8.28515625" style="339" bestFit="1" customWidth="1"/>
    <col min="5390" max="5390" width="8.42578125" style="339" bestFit="1" customWidth="1"/>
    <col min="5391" max="5391" width="3.42578125" style="339" bestFit="1" customWidth="1"/>
    <col min="5392" max="5392" width="12.28515625" style="339" bestFit="1" customWidth="1"/>
    <col min="5393" max="5393" width="11.42578125" style="339" bestFit="1" customWidth="1"/>
    <col min="5394" max="5394" width="18.140625" style="339" bestFit="1" customWidth="1"/>
    <col min="5395" max="5395" width="21.5703125" style="339" bestFit="1" customWidth="1"/>
    <col min="5396" max="5632" width="15.140625" style="339"/>
    <col min="5633" max="5633" width="13" style="339" bestFit="1" customWidth="1"/>
    <col min="5634" max="5634" width="83.28515625" style="339" bestFit="1" customWidth="1"/>
    <col min="5635" max="5635" width="5.28515625" style="339" bestFit="1" customWidth="1"/>
    <col min="5636" max="5636" width="16.5703125" style="339" bestFit="1" customWidth="1"/>
    <col min="5637" max="5638" width="16" style="339" bestFit="1" customWidth="1"/>
    <col min="5639" max="5639" width="16.5703125" style="339" bestFit="1" customWidth="1"/>
    <col min="5640" max="5640" width="15.42578125" style="339" bestFit="1" customWidth="1"/>
    <col min="5641" max="5641" width="35" style="339" bestFit="1" customWidth="1"/>
    <col min="5642" max="5642" width="37.28515625" style="339" bestFit="1" customWidth="1"/>
    <col min="5643" max="5643" width="13.85546875" style="339" bestFit="1" customWidth="1"/>
    <col min="5644" max="5644" width="29" style="339" bestFit="1" customWidth="1"/>
    <col min="5645" max="5645" width="8.28515625" style="339" bestFit="1" customWidth="1"/>
    <col min="5646" max="5646" width="8.42578125" style="339" bestFit="1" customWidth="1"/>
    <col min="5647" max="5647" width="3.42578125" style="339" bestFit="1" customWidth="1"/>
    <col min="5648" max="5648" width="12.28515625" style="339" bestFit="1" customWidth="1"/>
    <col min="5649" max="5649" width="11.42578125" style="339" bestFit="1" customWidth="1"/>
    <col min="5650" max="5650" width="18.140625" style="339" bestFit="1" customWidth="1"/>
    <col min="5651" max="5651" width="21.5703125" style="339" bestFit="1" customWidth="1"/>
    <col min="5652" max="5888" width="15.140625" style="339"/>
    <col min="5889" max="5889" width="13" style="339" bestFit="1" customWidth="1"/>
    <col min="5890" max="5890" width="83.28515625" style="339" bestFit="1" customWidth="1"/>
    <col min="5891" max="5891" width="5.28515625" style="339" bestFit="1" customWidth="1"/>
    <col min="5892" max="5892" width="16.5703125" style="339" bestFit="1" customWidth="1"/>
    <col min="5893" max="5894" width="16" style="339" bestFit="1" customWidth="1"/>
    <col min="5895" max="5895" width="16.5703125" style="339" bestFit="1" customWidth="1"/>
    <col min="5896" max="5896" width="15.42578125" style="339" bestFit="1" customWidth="1"/>
    <col min="5897" max="5897" width="35" style="339" bestFit="1" customWidth="1"/>
    <col min="5898" max="5898" width="37.28515625" style="339" bestFit="1" customWidth="1"/>
    <col min="5899" max="5899" width="13.85546875" style="339" bestFit="1" customWidth="1"/>
    <col min="5900" max="5900" width="29" style="339" bestFit="1" customWidth="1"/>
    <col min="5901" max="5901" width="8.28515625" style="339" bestFit="1" customWidth="1"/>
    <col min="5902" max="5902" width="8.42578125" style="339" bestFit="1" customWidth="1"/>
    <col min="5903" max="5903" width="3.42578125" style="339" bestFit="1" customWidth="1"/>
    <col min="5904" max="5904" width="12.28515625" style="339" bestFit="1" customWidth="1"/>
    <col min="5905" max="5905" width="11.42578125" style="339" bestFit="1" customWidth="1"/>
    <col min="5906" max="5906" width="18.140625" style="339" bestFit="1" customWidth="1"/>
    <col min="5907" max="5907" width="21.5703125" style="339" bestFit="1" customWidth="1"/>
    <col min="5908" max="6144" width="15.140625" style="339"/>
    <col min="6145" max="6145" width="13" style="339" bestFit="1" customWidth="1"/>
    <col min="6146" max="6146" width="83.28515625" style="339" bestFit="1" customWidth="1"/>
    <col min="6147" max="6147" width="5.28515625" style="339" bestFit="1" customWidth="1"/>
    <col min="6148" max="6148" width="16.5703125" style="339" bestFit="1" customWidth="1"/>
    <col min="6149" max="6150" width="16" style="339" bestFit="1" customWidth="1"/>
    <col min="6151" max="6151" width="16.5703125" style="339" bestFit="1" customWidth="1"/>
    <col min="6152" max="6152" width="15.42578125" style="339" bestFit="1" customWidth="1"/>
    <col min="6153" max="6153" width="35" style="339" bestFit="1" customWidth="1"/>
    <col min="6154" max="6154" width="37.28515625" style="339" bestFit="1" customWidth="1"/>
    <col min="6155" max="6155" width="13.85546875" style="339" bestFit="1" customWidth="1"/>
    <col min="6156" max="6156" width="29" style="339" bestFit="1" customWidth="1"/>
    <col min="6157" max="6157" width="8.28515625" style="339" bestFit="1" customWidth="1"/>
    <col min="6158" max="6158" width="8.42578125" style="339" bestFit="1" customWidth="1"/>
    <col min="6159" max="6159" width="3.42578125" style="339" bestFit="1" customWidth="1"/>
    <col min="6160" max="6160" width="12.28515625" style="339" bestFit="1" customWidth="1"/>
    <col min="6161" max="6161" width="11.42578125" style="339" bestFit="1" customWidth="1"/>
    <col min="6162" max="6162" width="18.140625" style="339" bestFit="1" customWidth="1"/>
    <col min="6163" max="6163" width="21.5703125" style="339" bestFit="1" customWidth="1"/>
    <col min="6164" max="6400" width="15.140625" style="339"/>
    <col min="6401" max="6401" width="13" style="339" bestFit="1" customWidth="1"/>
    <col min="6402" max="6402" width="83.28515625" style="339" bestFit="1" customWidth="1"/>
    <col min="6403" max="6403" width="5.28515625" style="339" bestFit="1" customWidth="1"/>
    <col min="6404" max="6404" width="16.5703125" style="339" bestFit="1" customWidth="1"/>
    <col min="6405" max="6406" width="16" style="339" bestFit="1" customWidth="1"/>
    <col min="6407" max="6407" width="16.5703125" style="339" bestFit="1" customWidth="1"/>
    <col min="6408" max="6408" width="15.42578125" style="339" bestFit="1" customWidth="1"/>
    <col min="6409" max="6409" width="35" style="339" bestFit="1" customWidth="1"/>
    <col min="6410" max="6410" width="37.28515625" style="339" bestFit="1" customWidth="1"/>
    <col min="6411" max="6411" width="13.85546875" style="339" bestFit="1" customWidth="1"/>
    <col min="6412" max="6412" width="29" style="339" bestFit="1" customWidth="1"/>
    <col min="6413" max="6413" width="8.28515625" style="339" bestFit="1" customWidth="1"/>
    <col min="6414" max="6414" width="8.42578125" style="339" bestFit="1" customWidth="1"/>
    <col min="6415" max="6415" width="3.42578125" style="339" bestFit="1" customWidth="1"/>
    <col min="6416" max="6416" width="12.28515625" style="339" bestFit="1" customWidth="1"/>
    <col min="6417" max="6417" width="11.42578125" style="339" bestFit="1" customWidth="1"/>
    <col min="6418" max="6418" width="18.140625" style="339" bestFit="1" customWidth="1"/>
    <col min="6419" max="6419" width="21.5703125" style="339" bestFit="1" customWidth="1"/>
    <col min="6420" max="6656" width="15.140625" style="339"/>
    <col min="6657" max="6657" width="13" style="339" bestFit="1" customWidth="1"/>
    <col min="6658" max="6658" width="83.28515625" style="339" bestFit="1" customWidth="1"/>
    <col min="6659" max="6659" width="5.28515625" style="339" bestFit="1" customWidth="1"/>
    <col min="6660" max="6660" width="16.5703125" style="339" bestFit="1" customWidth="1"/>
    <col min="6661" max="6662" width="16" style="339" bestFit="1" customWidth="1"/>
    <col min="6663" max="6663" width="16.5703125" style="339" bestFit="1" customWidth="1"/>
    <col min="6664" max="6664" width="15.42578125" style="339" bestFit="1" customWidth="1"/>
    <col min="6665" max="6665" width="35" style="339" bestFit="1" customWidth="1"/>
    <col min="6666" max="6666" width="37.28515625" style="339" bestFit="1" customWidth="1"/>
    <col min="6667" max="6667" width="13.85546875" style="339" bestFit="1" customWidth="1"/>
    <col min="6668" max="6668" width="29" style="339" bestFit="1" customWidth="1"/>
    <col min="6669" max="6669" width="8.28515625" style="339" bestFit="1" customWidth="1"/>
    <col min="6670" max="6670" width="8.42578125" style="339" bestFit="1" customWidth="1"/>
    <col min="6671" max="6671" width="3.42578125" style="339" bestFit="1" customWidth="1"/>
    <col min="6672" max="6672" width="12.28515625" style="339" bestFit="1" customWidth="1"/>
    <col min="6673" max="6673" width="11.42578125" style="339" bestFit="1" customWidth="1"/>
    <col min="6674" max="6674" width="18.140625" style="339" bestFit="1" customWidth="1"/>
    <col min="6675" max="6675" width="21.5703125" style="339" bestFit="1" customWidth="1"/>
    <col min="6676" max="6912" width="15.140625" style="339"/>
    <col min="6913" max="6913" width="13" style="339" bestFit="1" customWidth="1"/>
    <col min="6914" max="6914" width="83.28515625" style="339" bestFit="1" customWidth="1"/>
    <col min="6915" max="6915" width="5.28515625" style="339" bestFit="1" customWidth="1"/>
    <col min="6916" max="6916" width="16.5703125" style="339" bestFit="1" customWidth="1"/>
    <col min="6917" max="6918" width="16" style="339" bestFit="1" customWidth="1"/>
    <col min="6919" max="6919" width="16.5703125" style="339" bestFit="1" customWidth="1"/>
    <col min="6920" max="6920" width="15.42578125" style="339" bestFit="1" customWidth="1"/>
    <col min="6921" max="6921" width="35" style="339" bestFit="1" customWidth="1"/>
    <col min="6922" max="6922" width="37.28515625" style="339" bestFit="1" customWidth="1"/>
    <col min="6923" max="6923" width="13.85546875" style="339" bestFit="1" customWidth="1"/>
    <col min="6924" max="6924" width="29" style="339" bestFit="1" customWidth="1"/>
    <col min="6925" max="6925" width="8.28515625" style="339" bestFit="1" customWidth="1"/>
    <col min="6926" max="6926" width="8.42578125" style="339" bestFit="1" customWidth="1"/>
    <col min="6927" max="6927" width="3.42578125" style="339" bestFit="1" customWidth="1"/>
    <col min="6928" max="6928" width="12.28515625" style="339" bestFit="1" customWidth="1"/>
    <col min="6929" max="6929" width="11.42578125" style="339" bestFit="1" customWidth="1"/>
    <col min="6930" max="6930" width="18.140625" style="339" bestFit="1" customWidth="1"/>
    <col min="6931" max="6931" width="21.5703125" style="339" bestFit="1" customWidth="1"/>
    <col min="6932" max="7168" width="15.140625" style="339"/>
    <col min="7169" max="7169" width="13" style="339" bestFit="1" customWidth="1"/>
    <col min="7170" max="7170" width="83.28515625" style="339" bestFit="1" customWidth="1"/>
    <col min="7171" max="7171" width="5.28515625" style="339" bestFit="1" customWidth="1"/>
    <col min="7172" max="7172" width="16.5703125" style="339" bestFit="1" customWidth="1"/>
    <col min="7173" max="7174" width="16" style="339" bestFit="1" customWidth="1"/>
    <col min="7175" max="7175" width="16.5703125" style="339" bestFit="1" customWidth="1"/>
    <col min="7176" max="7176" width="15.42578125" style="339" bestFit="1" customWidth="1"/>
    <col min="7177" max="7177" width="35" style="339" bestFit="1" customWidth="1"/>
    <col min="7178" max="7178" width="37.28515625" style="339" bestFit="1" customWidth="1"/>
    <col min="7179" max="7179" width="13.85546875" style="339" bestFit="1" customWidth="1"/>
    <col min="7180" max="7180" width="29" style="339" bestFit="1" customWidth="1"/>
    <col min="7181" max="7181" width="8.28515625" style="339" bestFit="1" customWidth="1"/>
    <col min="7182" max="7182" width="8.42578125" style="339" bestFit="1" customWidth="1"/>
    <col min="7183" max="7183" width="3.42578125" style="339" bestFit="1" customWidth="1"/>
    <col min="7184" max="7184" width="12.28515625" style="339" bestFit="1" customWidth="1"/>
    <col min="7185" max="7185" width="11.42578125" style="339" bestFit="1" customWidth="1"/>
    <col min="7186" max="7186" width="18.140625" style="339" bestFit="1" customWidth="1"/>
    <col min="7187" max="7187" width="21.5703125" style="339" bestFit="1" customWidth="1"/>
    <col min="7188" max="7424" width="15.140625" style="339"/>
    <col min="7425" max="7425" width="13" style="339" bestFit="1" customWidth="1"/>
    <col min="7426" max="7426" width="83.28515625" style="339" bestFit="1" customWidth="1"/>
    <col min="7427" max="7427" width="5.28515625" style="339" bestFit="1" customWidth="1"/>
    <col min="7428" max="7428" width="16.5703125" style="339" bestFit="1" customWidth="1"/>
    <col min="7429" max="7430" width="16" style="339" bestFit="1" customWidth="1"/>
    <col min="7431" max="7431" width="16.5703125" style="339" bestFit="1" customWidth="1"/>
    <col min="7432" max="7432" width="15.42578125" style="339" bestFit="1" customWidth="1"/>
    <col min="7433" max="7433" width="35" style="339" bestFit="1" customWidth="1"/>
    <col min="7434" max="7434" width="37.28515625" style="339" bestFit="1" customWidth="1"/>
    <col min="7435" max="7435" width="13.85546875" style="339" bestFit="1" customWidth="1"/>
    <col min="7436" max="7436" width="29" style="339" bestFit="1" customWidth="1"/>
    <col min="7437" max="7437" width="8.28515625" style="339" bestFit="1" customWidth="1"/>
    <col min="7438" max="7438" width="8.42578125" style="339" bestFit="1" customWidth="1"/>
    <col min="7439" max="7439" width="3.42578125" style="339" bestFit="1" customWidth="1"/>
    <col min="7440" max="7440" width="12.28515625" style="339" bestFit="1" customWidth="1"/>
    <col min="7441" max="7441" width="11.42578125" style="339" bestFit="1" customWidth="1"/>
    <col min="7442" max="7442" width="18.140625" style="339" bestFit="1" customWidth="1"/>
    <col min="7443" max="7443" width="21.5703125" style="339" bestFit="1" customWidth="1"/>
    <col min="7444" max="7680" width="15.140625" style="339"/>
    <col min="7681" max="7681" width="13" style="339" bestFit="1" customWidth="1"/>
    <col min="7682" max="7682" width="83.28515625" style="339" bestFit="1" customWidth="1"/>
    <col min="7683" max="7683" width="5.28515625" style="339" bestFit="1" customWidth="1"/>
    <col min="7684" max="7684" width="16.5703125" style="339" bestFit="1" customWidth="1"/>
    <col min="7685" max="7686" width="16" style="339" bestFit="1" customWidth="1"/>
    <col min="7687" max="7687" width="16.5703125" style="339" bestFit="1" customWidth="1"/>
    <col min="7688" max="7688" width="15.42578125" style="339" bestFit="1" customWidth="1"/>
    <col min="7689" max="7689" width="35" style="339" bestFit="1" customWidth="1"/>
    <col min="7690" max="7690" width="37.28515625" style="339" bestFit="1" customWidth="1"/>
    <col min="7691" max="7691" width="13.85546875" style="339" bestFit="1" customWidth="1"/>
    <col min="7692" max="7692" width="29" style="339" bestFit="1" customWidth="1"/>
    <col min="7693" max="7693" width="8.28515625" style="339" bestFit="1" customWidth="1"/>
    <col min="7694" max="7694" width="8.42578125" style="339" bestFit="1" customWidth="1"/>
    <col min="7695" max="7695" width="3.42578125" style="339" bestFit="1" customWidth="1"/>
    <col min="7696" max="7696" width="12.28515625" style="339" bestFit="1" customWidth="1"/>
    <col min="7697" max="7697" width="11.42578125" style="339" bestFit="1" customWidth="1"/>
    <col min="7698" max="7698" width="18.140625" style="339" bestFit="1" customWidth="1"/>
    <col min="7699" max="7699" width="21.5703125" style="339" bestFit="1" customWidth="1"/>
    <col min="7700" max="7936" width="15.140625" style="339"/>
    <col min="7937" max="7937" width="13" style="339" bestFit="1" customWidth="1"/>
    <col min="7938" max="7938" width="83.28515625" style="339" bestFit="1" customWidth="1"/>
    <col min="7939" max="7939" width="5.28515625" style="339" bestFit="1" customWidth="1"/>
    <col min="7940" max="7940" width="16.5703125" style="339" bestFit="1" customWidth="1"/>
    <col min="7941" max="7942" width="16" style="339" bestFit="1" customWidth="1"/>
    <col min="7943" max="7943" width="16.5703125" style="339" bestFit="1" customWidth="1"/>
    <col min="7944" max="7944" width="15.42578125" style="339" bestFit="1" customWidth="1"/>
    <col min="7945" max="7945" width="35" style="339" bestFit="1" customWidth="1"/>
    <col min="7946" max="7946" width="37.28515625" style="339" bestFit="1" customWidth="1"/>
    <col min="7947" max="7947" width="13.85546875" style="339" bestFit="1" customWidth="1"/>
    <col min="7948" max="7948" width="29" style="339" bestFit="1" customWidth="1"/>
    <col min="7949" max="7949" width="8.28515625" style="339" bestFit="1" customWidth="1"/>
    <col min="7950" max="7950" width="8.42578125" style="339" bestFit="1" customWidth="1"/>
    <col min="7951" max="7951" width="3.42578125" style="339" bestFit="1" customWidth="1"/>
    <col min="7952" max="7952" width="12.28515625" style="339" bestFit="1" customWidth="1"/>
    <col min="7953" max="7953" width="11.42578125" style="339" bestFit="1" customWidth="1"/>
    <col min="7954" max="7954" width="18.140625" style="339" bestFit="1" customWidth="1"/>
    <col min="7955" max="7955" width="21.5703125" style="339" bestFit="1" customWidth="1"/>
    <col min="7956" max="8192" width="15.140625" style="339"/>
    <col min="8193" max="8193" width="13" style="339" bestFit="1" customWidth="1"/>
    <col min="8194" max="8194" width="83.28515625" style="339" bestFit="1" customWidth="1"/>
    <col min="8195" max="8195" width="5.28515625" style="339" bestFit="1" customWidth="1"/>
    <col min="8196" max="8196" width="16.5703125" style="339" bestFit="1" customWidth="1"/>
    <col min="8197" max="8198" width="16" style="339" bestFit="1" customWidth="1"/>
    <col min="8199" max="8199" width="16.5703125" style="339" bestFit="1" customWidth="1"/>
    <col min="8200" max="8200" width="15.42578125" style="339" bestFit="1" customWidth="1"/>
    <col min="8201" max="8201" width="35" style="339" bestFit="1" customWidth="1"/>
    <col min="8202" max="8202" width="37.28515625" style="339" bestFit="1" customWidth="1"/>
    <col min="8203" max="8203" width="13.85546875" style="339" bestFit="1" customWidth="1"/>
    <col min="8204" max="8204" width="29" style="339" bestFit="1" customWidth="1"/>
    <col min="8205" max="8205" width="8.28515625" style="339" bestFit="1" customWidth="1"/>
    <col min="8206" max="8206" width="8.42578125" style="339" bestFit="1" customWidth="1"/>
    <col min="8207" max="8207" width="3.42578125" style="339" bestFit="1" customWidth="1"/>
    <col min="8208" max="8208" width="12.28515625" style="339" bestFit="1" customWidth="1"/>
    <col min="8209" max="8209" width="11.42578125" style="339" bestFit="1" customWidth="1"/>
    <col min="8210" max="8210" width="18.140625" style="339" bestFit="1" customWidth="1"/>
    <col min="8211" max="8211" width="21.5703125" style="339" bestFit="1" customWidth="1"/>
    <col min="8212" max="8448" width="15.140625" style="339"/>
    <col min="8449" max="8449" width="13" style="339" bestFit="1" customWidth="1"/>
    <col min="8450" max="8450" width="83.28515625" style="339" bestFit="1" customWidth="1"/>
    <col min="8451" max="8451" width="5.28515625" style="339" bestFit="1" customWidth="1"/>
    <col min="8452" max="8452" width="16.5703125" style="339" bestFit="1" customWidth="1"/>
    <col min="8453" max="8454" width="16" style="339" bestFit="1" customWidth="1"/>
    <col min="8455" max="8455" width="16.5703125" style="339" bestFit="1" customWidth="1"/>
    <col min="8456" max="8456" width="15.42578125" style="339" bestFit="1" customWidth="1"/>
    <col min="8457" max="8457" width="35" style="339" bestFit="1" customWidth="1"/>
    <col min="8458" max="8458" width="37.28515625" style="339" bestFit="1" customWidth="1"/>
    <col min="8459" max="8459" width="13.85546875" style="339" bestFit="1" customWidth="1"/>
    <col min="8460" max="8460" width="29" style="339" bestFit="1" customWidth="1"/>
    <col min="8461" max="8461" width="8.28515625" style="339" bestFit="1" customWidth="1"/>
    <col min="8462" max="8462" width="8.42578125" style="339" bestFit="1" customWidth="1"/>
    <col min="8463" max="8463" width="3.42578125" style="339" bestFit="1" customWidth="1"/>
    <col min="8464" max="8464" width="12.28515625" style="339" bestFit="1" customWidth="1"/>
    <col min="8465" max="8465" width="11.42578125" style="339" bestFit="1" customWidth="1"/>
    <col min="8466" max="8466" width="18.140625" style="339" bestFit="1" customWidth="1"/>
    <col min="8467" max="8467" width="21.5703125" style="339" bestFit="1" customWidth="1"/>
    <col min="8468" max="8704" width="15.140625" style="339"/>
    <col min="8705" max="8705" width="13" style="339" bestFit="1" customWidth="1"/>
    <col min="8706" max="8706" width="83.28515625" style="339" bestFit="1" customWidth="1"/>
    <col min="8707" max="8707" width="5.28515625" style="339" bestFit="1" customWidth="1"/>
    <col min="8708" max="8708" width="16.5703125" style="339" bestFit="1" customWidth="1"/>
    <col min="8709" max="8710" width="16" style="339" bestFit="1" customWidth="1"/>
    <col min="8711" max="8711" width="16.5703125" style="339" bestFit="1" customWidth="1"/>
    <col min="8712" max="8712" width="15.42578125" style="339" bestFit="1" customWidth="1"/>
    <col min="8713" max="8713" width="35" style="339" bestFit="1" customWidth="1"/>
    <col min="8714" max="8714" width="37.28515625" style="339" bestFit="1" customWidth="1"/>
    <col min="8715" max="8715" width="13.85546875" style="339" bestFit="1" customWidth="1"/>
    <col min="8716" max="8716" width="29" style="339" bestFit="1" customWidth="1"/>
    <col min="8717" max="8717" width="8.28515625" style="339" bestFit="1" customWidth="1"/>
    <col min="8718" max="8718" width="8.42578125" style="339" bestFit="1" customWidth="1"/>
    <col min="8719" max="8719" width="3.42578125" style="339" bestFit="1" customWidth="1"/>
    <col min="8720" max="8720" width="12.28515625" style="339" bestFit="1" customWidth="1"/>
    <col min="8721" max="8721" width="11.42578125" style="339" bestFit="1" customWidth="1"/>
    <col min="8722" max="8722" width="18.140625" style="339" bestFit="1" customWidth="1"/>
    <col min="8723" max="8723" width="21.5703125" style="339" bestFit="1" customWidth="1"/>
    <col min="8724" max="8960" width="15.140625" style="339"/>
    <col min="8961" max="8961" width="13" style="339" bestFit="1" customWidth="1"/>
    <col min="8962" max="8962" width="83.28515625" style="339" bestFit="1" customWidth="1"/>
    <col min="8963" max="8963" width="5.28515625" style="339" bestFit="1" customWidth="1"/>
    <col min="8964" max="8964" width="16.5703125" style="339" bestFit="1" customWidth="1"/>
    <col min="8965" max="8966" width="16" style="339" bestFit="1" customWidth="1"/>
    <col min="8967" max="8967" width="16.5703125" style="339" bestFit="1" customWidth="1"/>
    <col min="8968" max="8968" width="15.42578125" style="339" bestFit="1" customWidth="1"/>
    <col min="8969" max="8969" width="35" style="339" bestFit="1" customWidth="1"/>
    <col min="8970" max="8970" width="37.28515625" style="339" bestFit="1" customWidth="1"/>
    <col min="8971" max="8971" width="13.85546875" style="339" bestFit="1" customWidth="1"/>
    <col min="8972" max="8972" width="29" style="339" bestFit="1" customWidth="1"/>
    <col min="8973" max="8973" width="8.28515625" style="339" bestFit="1" customWidth="1"/>
    <col min="8974" max="8974" width="8.42578125" style="339" bestFit="1" customWidth="1"/>
    <col min="8975" max="8975" width="3.42578125" style="339" bestFit="1" customWidth="1"/>
    <col min="8976" max="8976" width="12.28515625" style="339" bestFit="1" customWidth="1"/>
    <col min="8977" max="8977" width="11.42578125" style="339" bestFit="1" customWidth="1"/>
    <col min="8978" max="8978" width="18.140625" style="339" bestFit="1" customWidth="1"/>
    <col min="8979" max="8979" width="21.5703125" style="339" bestFit="1" customWidth="1"/>
    <col min="8980" max="9216" width="15.140625" style="339"/>
    <col min="9217" max="9217" width="13" style="339" bestFit="1" customWidth="1"/>
    <col min="9218" max="9218" width="83.28515625" style="339" bestFit="1" customWidth="1"/>
    <col min="9219" max="9219" width="5.28515625" style="339" bestFit="1" customWidth="1"/>
    <col min="9220" max="9220" width="16.5703125" style="339" bestFit="1" customWidth="1"/>
    <col min="9221" max="9222" width="16" style="339" bestFit="1" customWidth="1"/>
    <col min="9223" max="9223" width="16.5703125" style="339" bestFit="1" customWidth="1"/>
    <col min="9224" max="9224" width="15.42578125" style="339" bestFit="1" customWidth="1"/>
    <col min="9225" max="9225" width="35" style="339" bestFit="1" customWidth="1"/>
    <col min="9226" max="9226" width="37.28515625" style="339" bestFit="1" customWidth="1"/>
    <col min="9227" max="9227" width="13.85546875" style="339" bestFit="1" customWidth="1"/>
    <col min="9228" max="9228" width="29" style="339" bestFit="1" customWidth="1"/>
    <col min="9229" max="9229" width="8.28515625" style="339" bestFit="1" customWidth="1"/>
    <col min="9230" max="9230" width="8.42578125" style="339" bestFit="1" customWidth="1"/>
    <col min="9231" max="9231" width="3.42578125" style="339" bestFit="1" customWidth="1"/>
    <col min="9232" max="9232" width="12.28515625" style="339" bestFit="1" customWidth="1"/>
    <col min="9233" max="9233" width="11.42578125" style="339" bestFit="1" customWidth="1"/>
    <col min="9234" max="9234" width="18.140625" style="339" bestFit="1" customWidth="1"/>
    <col min="9235" max="9235" width="21.5703125" style="339" bestFit="1" customWidth="1"/>
    <col min="9236" max="9472" width="15.140625" style="339"/>
    <col min="9473" max="9473" width="13" style="339" bestFit="1" customWidth="1"/>
    <col min="9474" max="9474" width="83.28515625" style="339" bestFit="1" customWidth="1"/>
    <col min="9475" max="9475" width="5.28515625" style="339" bestFit="1" customWidth="1"/>
    <col min="9476" max="9476" width="16.5703125" style="339" bestFit="1" customWidth="1"/>
    <col min="9477" max="9478" width="16" style="339" bestFit="1" customWidth="1"/>
    <col min="9479" max="9479" width="16.5703125" style="339" bestFit="1" customWidth="1"/>
    <col min="9480" max="9480" width="15.42578125" style="339" bestFit="1" customWidth="1"/>
    <col min="9481" max="9481" width="35" style="339" bestFit="1" customWidth="1"/>
    <col min="9482" max="9482" width="37.28515625" style="339" bestFit="1" customWidth="1"/>
    <col min="9483" max="9483" width="13.85546875" style="339" bestFit="1" customWidth="1"/>
    <col min="9484" max="9484" width="29" style="339" bestFit="1" customWidth="1"/>
    <col min="9485" max="9485" width="8.28515625" style="339" bestFit="1" customWidth="1"/>
    <col min="9486" max="9486" width="8.42578125" style="339" bestFit="1" customWidth="1"/>
    <col min="9487" max="9487" width="3.42578125" style="339" bestFit="1" customWidth="1"/>
    <col min="9488" max="9488" width="12.28515625" style="339" bestFit="1" customWidth="1"/>
    <col min="9489" max="9489" width="11.42578125" style="339" bestFit="1" customWidth="1"/>
    <col min="9490" max="9490" width="18.140625" style="339" bestFit="1" customWidth="1"/>
    <col min="9491" max="9491" width="21.5703125" style="339" bestFit="1" customWidth="1"/>
    <col min="9492" max="9728" width="15.140625" style="339"/>
    <col min="9729" max="9729" width="13" style="339" bestFit="1" customWidth="1"/>
    <col min="9730" max="9730" width="83.28515625" style="339" bestFit="1" customWidth="1"/>
    <col min="9731" max="9731" width="5.28515625" style="339" bestFit="1" customWidth="1"/>
    <col min="9732" max="9732" width="16.5703125" style="339" bestFit="1" customWidth="1"/>
    <col min="9733" max="9734" width="16" style="339" bestFit="1" customWidth="1"/>
    <col min="9735" max="9735" width="16.5703125" style="339" bestFit="1" customWidth="1"/>
    <col min="9736" max="9736" width="15.42578125" style="339" bestFit="1" customWidth="1"/>
    <col min="9737" max="9737" width="35" style="339" bestFit="1" customWidth="1"/>
    <col min="9738" max="9738" width="37.28515625" style="339" bestFit="1" customWidth="1"/>
    <col min="9739" max="9739" width="13.85546875" style="339" bestFit="1" customWidth="1"/>
    <col min="9740" max="9740" width="29" style="339" bestFit="1" customWidth="1"/>
    <col min="9741" max="9741" width="8.28515625" style="339" bestFit="1" customWidth="1"/>
    <col min="9742" max="9742" width="8.42578125" style="339" bestFit="1" customWidth="1"/>
    <col min="9743" max="9743" width="3.42578125" style="339" bestFit="1" customWidth="1"/>
    <col min="9744" max="9744" width="12.28515625" style="339" bestFit="1" customWidth="1"/>
    <col min="9745" max="9745" width="11.42578125" style="339" bestFit="1" customWidth="1"/>
    <col min="9746" max="9746" width="18.140625" style="339" bestFit="1" customWidth="1"/>
    <col min="9747" max="9747" width="21.5703125" style="339" bestFit="1" customWidth="1"/>
    <col min="9748" max="9984" width="15.140625" style="339"/>
    <col min="9985" max="9985" width="13" style="339" bestFit="1" customWidth="1"/>
    <col min="9986" max="9986" width="83.28515625" style="339" bestFit="1" customWidth="1"/>
    <col min="9987" max="9987" width="5.28515625" style="339" bestFit="1" customWidth="1"/>
    <col min="9988" max="9988" width="16.5703125" style="339" bestFit="1" customWidth="1"/>
    <col min="9989" max="9990" width="16" style="339" bestFit="1" customWidth="1"/>
    <col min="9991" max="9991" width="16.5703125" style="339" bestFit="1" customWidth="1"/>
    <col min="9992" max="9992" width="15.42578125" style="339" bestFit="1" customWidth="1"/>
    <col min="9993" max="9993" width="35" style="339" bestFit="1" customWidth="1"/>
    <col min="9994" max="9994" width="37.28515625" style="339" bestFit="1" customWidth="1"/>
    <col min="9995" max="9995" width="13.85546875" style="339" bestFit="1" customWidth="1"/>
    <col min="9996" max="9996" width="29" style="339" bestFit="1" customWidth="1"/>
    <col min="9997" max="9997" width="8.28515625" style="339" bestFit="1" customWidth="1"/>
    <col min="9998" max="9998" width="8.42578125" style="339" bestFit="1" customWidth="1"/>
    <col min="9999" max="9999" width="3.42578125" style="339" bestFit="1" customWidth="1"/>
    <col min="10000" max="10000" width="12.28515625" style="339" bestFit="1" customWidth="1"/>
    <col min="10001" max="10001" width="11.42578125" style="339" bestFit="1" customWidth="1"/>
    <col min="10002" max="10002" width="18.140625" style="339" bestFit="1" customWidth="1"/>
    <col min="10003" max="10003" width="21.5703125" style="339" bestFit="1" customWidth="1"/>
    <col min="10004" max="10240" width="15.140625" style="339"/>
    <col min="10241" max="10241" width="13" style="339" bestFit="1" customWidth="1"/>
    <col min="10242" max="10242" width="83.28515625" style="339" bestFit="1" customWidth="1"/>
    <col min="10243" max="10243" width="5.28515625" style="339" bestFit="1" customWidth="1"/>
    <col min="10244" max="10244" width="16.5703125" style="339" bestFit="1" customWidth="1"/>
    <col min="10245" max="10246" width="16" style="339" bestFit="1" customWidth="1"/>
    <col min="10247" max="10247" width="16.5703125" style="339" bestFit="1" customWidth="1"/>
    <col min="10248" max="10248" width="15.42578125" style="339" bestFit="1" customWidth="1"/>
    <col min="10249" max="10249" width="35" style="339" bestFit="1" customWidth="1"/>
    <col min="10250" max="10250" width="37.28515625" style="339" bestFit="1" customWidth="1"/>
    <col min="10251" max="10251" width="13.85546875" style="339" bestFit="1" customWidth="1"/>
    <col min="10252" max="10252" width="29" style="339" bestFit="1" customWidth="1"/>
    <col min="10253" max="10253" width="8.28515625" style="339" bestFit="1" customWidth="1"/>
    <col min="10254" max="10254" width="8.42578125" style="339" bestFit="1" customWidth="1"/>
    <col min="10255" max="10255" width="3.42578125" style="339" bestFit="1" customWidth="1"/>
    <col min="10256" max="10256" width="12.28515625" style="339" bestFit="1" customWidth="1"/>
    <col min="10257" max="10257" width="11.42578125" style="339" bestFit="1" customWidth="1"/>
    <col min="10258" max="10258" width="18.140625" style="339" bestFit="1" customWidth="1"/>
    <col min="10259" max="10259" width="21.5703125" style="339" bestFit="1" customWidth="1"/>
    <col min="10260" max="10496" width="15.140625" style="339"/>
    <col min="10497" max="10497" width="13" style="339" bestFit="1" customWidth="1"/>
    <col min="10498" max="10498" width="83.28515625" style="339" bestFit="1" customWidth="1"/>
    <col min="10499" max="10499" width="5.28515625" style="339" bestFit="1" customWidth="1"/>
    <col min="10500" max="10500" width="16.5703125" style="339" bestFit="1" customWidth="1"/>
    <col min="10501" max="10502" width="16" style="339" bestFit="1" customWidth="1"/>
    <col min="10503" max="10503" width="16.5703125" style="339" bestFit="1" customWidth="1"/>
    <col min="10504" max="10504" width="15.42578125" style="339" bestFit="1" customWidth="1"/>
    <col min="10505" max="10505" width="35" style="339" bestFit="1" customWidth="1"/>
    <col min="10506" max="10506" width="37.28515625" style="339" bestFit="1" customWidth="1"/>
    <col min="10507" max="10507" width="13.85546875" style="339" bestFit="1" customWidth="1"/>
    <col min="10508" max="10508" width="29" style="339" bestFit="1" customWidth="1"/>
    <col min="10509" max="10509" width="8.28515625" style="339" bestFit="1" customWidth="1"/>
    <col min="10510" max="10510" width="8.42578125" style="339" bestFit="1" customWidth="1"/>
    <col min="10511" max="10511" width="3.42578125" style="339" bestFit="1" customWidth="1"/>
    <col min="10512" max="10512" width="12.28515625" style="339" bestFit="1" customWidth="1"/>
    <col min="10513" max="10513" width="11.42578125" style="339" bestFit="1" customWidth="1"/>
    <col min="10514" max="10514" width="18.140625" style="339" bestFit="1" customWidth="1"/>
    <col min="10515" max="10515" width="21.5703125" style="339" bestFit="1" customWidth="1"/>
    <col min="10516" max="10752" width="15.140625" style="339"/>
    <col min="10753" max="10753" width="13" style="339" bestFit="1" customWidth="1"/>
    <col min="10754" max="10754" width="83.28515625" style="339" bestFit="1" customWidth="1"/>
    <col min="10755" max="10755" width="5.28515625" style="339" bestFit="1" customWidth="1"/>
    <col min="10756" max="10756" width="16.5703125" style="339" bestFit="1" customWidth="1"/>
    <col min="10757" max="10758" width="16" style="339" bestFit="1" customWidth="1"/>
    <col min="10759" max="10759" width="16.5703125" style="339" bestFit="1" customWidth="1"/>
    <col min="10760" max="10760" width="15.42578125" style="339" bestFit="1" customWidth="1"/>
    <col min="10761" max="10761" width="35" style="339" bestFit="1" customWidth="1"/>
    <col min="10762" max="10762" width="37.28515625" style="339" bestFit="1" customWidth="1"/>
    <col min="10763" max="10763" width="13.85546875" style="339" bestFit="1" customWidth="1"/>
    <col min="10764" max="10764" width="29" style="339" bestFit="1" customWidth="1"/>
    <col min="10765" max="10765" width="8.28515625" style="339" bestFit="1" customWidth="1"/>
    <col min="10766" max="10766" width="8.42578125" style="339" bestFit="1" customWidth="1"/>
    <col min="10767" max="10767" width="3.42578125" style="339" bestFit="1" customWidth="1"/>
    <col min="10768" max="10768" width="12.28515625" style="339" bestFit="1" customWidth="1"/>
    <col min="10769" max="10769" width="11.42578125" style="339" bestFit="1" customWidth="1"/>
    <col min="10770" max="10770" width="18.140625" style="339" bestFit="1" customWidth="1"/>
    <col min="10771" max="10771" width="21.5703125" style="339" bestFit="1" customWidth="1"/>
    <col min="10772" max="11008" width="15.140625" style="339"/>
    <col min="11009" max="11009" width="13" style="339" bestFit="1" customWidth="1"/>
    <col min="11010" max="11010" width="83.28515625" style="339" bestFit="1" customWidth="1"/>
    <col min="11011" max="11011" width="5.28515625" style="339" bestFit="1" customWidth="1"/>
    <col min="11012" max="11012" width="16.5703125" style="339" bestFit="1" customWidth="1"/>
    <col min="11013" max="11014" width="16" style="339" bestFit="1" customWidth="1"/>
    <col min="11015" max="11015" width="16.5703125" style="339" bestFit="1" customWidth="1"/>
    <col min="11016" max="11016" width="15.42578125" style="339" bestFit="1" customWidth="1"/>
    <col min="11017" max="11017" width="35" style="339" bestFit="1" customWidth="1"/>
    <col min="11018" max="11018" width="37.28515625" style="339" bestFit="1" customWidth="1"/>
    <col min="11019" max="11019" width="13.85546875" style="339" bestFit="1" customWidth="1"/>
    <col min="11020" max="11020" width="29" style="339" bestFit="1" customWidth="1"/>
    <col min="11021" max="11021" width="8.28515625" style="339" bestFit="1" customWidth="1"/>
    <col min="11022" max="11022" width="8.42578125" style="339" bestFit="1" customWidth="1"/>
    <col min="11023" max="11023" width="3.42578125" style="339" bestFit="1" customWidth="1"/>
    <col min="11024" max="11024" width="12.28515625" style="339" bestFit="1" customWidth="1"/>
    <col min="11025" max="11025" width="11.42578125" style="339" bestFit="1" customWidth="1"/>
    <col min="11026" max="11026" width="18.140625" style="339" bestFit="1" customWidth="1"/>
    <col min="11027" max="11027" width="21.5703125" style="339" bestFit="1" customWidth="1"/>
    <col min="11028" max="11264" width="15.140625" style="339"/>
    <col min="11265" max="11265" width="13" style="339" bestFit="1" customWidth="1"/>
    <col min="11266" max="11266" width="83.28515625" style="339" bestFit="1" customWidth="1"/>
    <col min="11267" max="11267" width="5.28515625" style="339" bestFit="1" customWidth="1"/>
    <col min="11268" max="11268" width="16.5703125" style="339" bestFit="1" customWidth="1"/>
    <col min="11269" max="11270" width="16" style="339" bestFit="1" customWidth="1"/>
    <col min="11271" max="11271" width="16.5703125" style="339" bestFit="1" customWidth="1"/>
    <col min="11272" max="11272" width="15.42578125" style="339" bestFit="1" customWidth="1"/>
    <col min="11273" max="11273" width="35" style="339" bestFit="1" customWidth="1"/>
    <col min="11274" max="11274" width="37.28515625" style="339" bestFit="1" customWidth="1"/>
    <col min="11275" max="11275" width="13.85546875" style="339" bestFit="1" customWidth="1"/>
    <col min="11276" max="11276" width="29" style="339" bestFit="1" customWidth="1"/>
    <col min="11277" max="11277" width="8.28515625" style="339" bestFit="1" customWidth="1"/>
    <col min="11278" max="11278" width="8.42578125" style="339" bestFit="1" customWidth="1"/>
    <col min="11279" max="11279" width="3.42578125" style="339" bestFit="1" customWidth="1"/>
    <col min="11280" max="11280" width="12.28515625" style="339" bestFit="1" customWidth="1"/>
    <col min="11281" max="11281" width="11.42578125" style="339" bestFit="1" customWidth="1"/>
    <col min="11282" max="11282" width="18.140625" style="339" bestFit="1" customWidth="1"/>
    <col min="11283" max="11283" width="21.5703125" style="339" bestFit="1" customWidth="1"/>
    <col min="11284" max="11520" width="15.140625" style="339"/>
    <col min="11521" max="11521" width="13" style="339" bestFit="1" customWidth="1"/>
    <col min="11522" max="11522" width="83.28515625" style="339" bestFit="1" customWidth="1"/>
    <col min="11523" max="11523" width="5.28515625" style="339" bestFit="1" customWidth="1"/>
    <col min="11524" max="11524" width="16.5703125" style="339" bestFit="1" customWidth="1"/>
    <col min="11525" max="11526" width="16" style="339" bestFit="1" customWidth="1"/>
    <col min="11527" max="11527" width="16.5703125" style="339" bestFit="1" customWidth="1"/>
    <col min="11528" max="11528" width="15.42578125" style="339" bestFit="1" customWidth="1"/>
    <col min="11529" max="11529" width="35" style="339" bestFit="1" customWidth="1"/>
    <col min="11530" max="11530" width="37.28515625" style="339" bestFit="1" customWidth="1"/>
    <col min="11531" max="11531" width="13.85546875" style="339" bestFit="1" customWidth="1"/>
    <col min="11532" max="11532" width="29" style="339" bestFit="1" customWidth="1"/>
    <col min="11533" max="11533" width="8.28515625" style="339" bestFit="1" customWidth="1"/>
    <col min="11534" max="11534" width="8.42578125" style="339" bestFit="1" customWidth="1"/>
    <col min="11535" max="11535" width="3.42578125" style="339" bestFit="1" customWidth="1"/>
    <col min="11536" max="11536" width="12.28515625" style="339" bestFit="1" customWidth="1"/>
    <col min="11537" max="11537" width="11.42578125" style="339" bestFit="1" customWidth="1"/>
    <col min="11538" max="11538" width="18.140625" style="339" bestFit="1" customWidth="1"/>
    <col min="11539" max="11539" width="21.5703125" style="339" bestFit="1" customWidth="1"/>
    <col min="11540" max="11776" width="15.140625" style="339"/>
    <col min="11777" max="11777" width="13" style="339" bestFit="1" customWidth="1"/>
    <col min="11778" max="11778" width="83.28515625" style="339" bestFit="1" customWidth="1"/>
    <col min="11779" max="11779" width="5.28515625" style="339" bestFit="1" customWidth="1"/>
    <col min="11780" max="11780" width="16.5703125" style="339" bestFit="1" customWidth="1"/>
    <col min="11781" max="11782" width="16" style="339" bestFit="1" customWidth="1"/>
    <col min="11783" max="11783" width="16.5703125" style="339" bestFit="1" customWidth="1"/>
    <col min="11784" max="11784" width="15.42578125" style="339" bestFit="1" customWidth="1"/>
    <col min="11785" max="11785" width="35" style="339" bestFit="1" customWidth="1"/>
    <col min="11786" max="11786" width="37.28515625" style="339" bestFit="1" customWidth="1"/>
    <col min="11787" max="11787" width="13.85546875" style="339" bestFit="1" customWidth="1"/>
    <col min="11788" max="11788" width="29" style="339" bestFit="1" customWidth="1"/>
    <col min="11789" max="11789" width="8.28515625" style="339" bestFit="1" customWidth="1"/>
    <col min="11790" max="11790" width="8.42578125" style="339" bestFit="1" customWidth="1"/>
    <col min="11791" max="11791" width="3.42578125" style="339" bestFit="1" customWidth="1"/>
    <col min="11792" max="11792" width="12.28515625" style="339" bestFit="1" customWidth="1"/>
    <col min="11793" max="11793" width="11.42578125" style="339" bestFit="1" customWidth="1"/>
    <col min="11794" max="11794" width="18.140625" style="339" bestFit="1" customWidth="1"/>
    <col min="11795" max="11795" width="21.5703125" style="339" bestFit="1" customWidth="1"/>
    <col min="11796" max="12032" width="15.140625" style="339"/>
    <col min="12033" max="12033" width="13" style="339" bestFit="1" customWidth="1"/>
    <col min="12034" max="12034" width="83.28515625" style="339" bestFit="1" customWidth="1"/>
    <col min="12035" max="12035" width="5.28515625" style="339" bestFit="1" customWidth="1"/>
    <col min="12036" max="12036" width="16.5703125" style="339" bestFit="1" customWidth="1"/>
    <col min="12037" max="12038" width="16" style="339" bestFit="1" customWidth="1"/>
    <col min="12039" max="12039" width="16.5703125" style="339" bestFit="1" customWidth="1"/>
    <col min="12040" max="12040" width="15.42578125" style="339" bestFit="1" customWidth="1"/>
    <col min="12041" max="12041" width="35" style="339" bestFit="1" customWidth="1"/>
    <col min="12042" max="12042" width="37.28515625" style="339" bestFit="1" customWidth="1"/>
    <col min="12043" max="12043" width="13.85546875" style="339" bestFit="1" customWidth="1"/>
    <col min="12044" max="12044" width="29" style="339" bestFit="1" customWidth="1"/>
    <col min="12045" max="12045" width="8.28515625" style="339" bestFit="1" customWidth="1"/>
    <col min="12046" max="12046" width="8.42578125" style="339" bestFit="1" customWidth="1"/>
    <col min="12047" max="12047" width="3.42578125" style="339" bestFit="1" customWidth="1"/>
    <col min="12048" max="12048" width="12.28515625" style="339" bestFit="1" customWidth="1"/>
    <col min="12049" max="12049" width="11.42578125" style="339" bestFit="1" customWidth="1"/>
    <col min="12050" max="12050" width="18.140625" style="339" bestFit="1" customWidth="1"/>
    <col min="12051" max="12051" width="21.5703125" style="339" bestFit="1" customWidth="1"/>
    <col min="12052" max="12288" width="15.140625" style="339"/>
    <col min="12289" max="12289" width="13" style="339" bestFit="1" customWidth="1"/>
    <col min="12290" max="12290" width="83.28515625" style="339" bestFit="1" customWidth="1"/>
    <col min="12291" max="12291" width="5.28515625" style="339" bestFit="1" customWidth="1"/>
    <col min="12292" max="12292" width="16.5703125" style="339" bestFit="1" customWidth="1"/>
    <col min="12293" max="12294" width="16" style="339" bestFit="1" customWidth="1"/>
    <col min="12295" max="12295" width="16.5703125" style="339" bestFit="1" customWidth="1"/>
    <col min="12296" max="12296" width="15.42578125" style="339" bestFit="1" customWidth="1"/>
    <col min="12297" max="12297" width="35" style="339" bestFit="1" customWidth="1"/>
    <col min="12298" max="12298" width="37.28515625" style="339" bestFit="1" customWidth="1"/>
    <col min="12299" max="12299" width="13.85546875" style="339" bestFit="1" customWidth="1"/>
    <col min="12300" max="12300" width="29" style="339" bestFit="1" customWidth="1"/>
    <col min="12301" max="12301" width="8.28515625" style="339" bestFit="1" customWidth="1"/>
    <col min="12302" max="12302" width="8.42578125" style="339" bestFit="1" customWidth="1"/>
    <col min="12303" max="12303" width="3.42578125" style="339" bestFit="1" customWidth="1"/>
    <col min="12304" max="12304" width="12.28515625" style="339" bestFit="1" customWidth="1"/>
    <col min="12305" max="12305" width="11.42578125" style="339" bestFit="1" customWidth="1"/>
    <col min="12306" max="12306" width="18.140625" style="339" bestFit="1" customWidth="1"/>
    <col min="12307" max="12307" width="21.5703125" style="339" bestFit="1" customWidth="1"/>
    <col min="12308" max="12544" width="15.140625" style="339"/>
    <col min="12545" max="12545" width="13" style="339" bestFit="1" customWidth="1"/>
    <col min="12546" max="12546" width="83.28515625" style="339" bestFit="1" customWidth="1"/>
    <col min="12547" max="12547" width="5.28515625" style="339" bestFit="1" customWidth="1"/>
    <col min="12548" max="12548" width="16.5703125" style="339" bestFit="1" customWidth="1"/>
    <col min="12549" max="12550" width="16" style="339" bestFit="1" customWidth="1"/>
    <col min="12551" max="12551" width="16.5703125" style="339" bestFit="1" customWidth="1"/>
    <col min="12552" max="12552" width="15.42578125" style="339" bestFit="1" customWidth="1"/>
    <col min="12553" max="12553" width="35" style="339" bestFit="1" customWidth="1"/>
    <col min="12554" max="12554" width="37.28515625" style="339" bestFit="1" customWidth="1"/>
    <col min="12555" max="12555" width="13.85546875" style="339" bestFit="1" customWidth="1"/>
    <col min="12556" max="12556" width="29" style="339" bestFit="1" customWidth="1"/>
    <col min="12557" max="12557" width="8.28515625" style="339" bestFit="1" customWidth="1"/>
    <col min="12558" max="12558" width="8.42578125" style="339" bestFit="1" customWidth="1"/>
    <col min="12559" max="12559" width="3.42578125" style="339" bestFit="1" customWidth="1"/>
    <col min="12560" max="12560" width="12.28515625" style="339" bestFit="1" customWidth="1"/>
    <col min="12561" max="12561" width="11.42578125" style="339" bestFit="1" customWidth="1"/>
    <col min="12562" max="12562" width="18.140625" style="339" bestFit="1" customWidth="1"/>
    <col min="12563" max="12563" width="21.5703125" style="339" bestFit="1" customWidth="1"/>
    <col min="12564" max="12800" width="15.140625" style="339"/>
    <col min="12801" max="12801" width="13" style="339" bestFit="1" customWidth="1"/>
    <col min="12802" max="12802" width="83.28515625" style="339" bestFit="1" customWidth="1"/>
    <col min="12803" max="12803" width="5.28515625" style="339" bestFit="1" customWidth="1"/>
    <col min="12804" max="12804" width="16.5703125" style="339" bestFit="1" customWidth="1"/>
    <col min="12805" max="12806" width="16" style="339" bestFit="1" customWidth="1"/>
    <col min="12807" max="12807" width="16.5703125" style="339" bestFit="1" customWidth="1"/>
    <col min="12808" max="12808" width="15.42578125" style="339" bestFit="1" customWidth="1"/>
    <col min="12809" max="12809" width="35" style="339" bestFit="1" customWidth="1"/>
    <col min="12810" max="12810" width="37.28515625" style="339" bestFit="1" customWidth="1"/>
    <col min="12811" max="12811" width="13.85546875" style="339" bestFit="1" customWidth="1"/>
    <col min="12812" max="12812" width="29" style="339" bestFit="1" customWidth="1"/>
    <col min="12813" max="12813" width="8.28515625" style="339" bestFit="1" customWidth="1"/>
    <col min="12814" max="12814" width="8.42578125" style="339" bestFit="1" customWidth="1"/>
    <col min="12815" max="12815" width="3.42578125" style="339" bestFit="1" customWidth="1"/>
    <col min="12816" max="12816" width="12.28515625" style="339" bestFit="1" customWidth="1"/>
    <col min="12817" max="12817" width="11.42578125" style="339" bestFit="1" customWidth="1"/>
    <col min="12818" max="12818" width="18.140625" style="339" bestFit="1" customWidth="1"/>
    <col min="12819" max="12819" width="21.5703125" style="339" bestFit="1" customWidth="1"/>
    <col min="12820" max="13056" width="15.140625" style="339"/>
    <col min="13057" max="13057" width="13" style="339" bestFit="1" customWidth="1"/>
    <col min="13058" max="13058" width="83.28515625" style="339" bestFit="1" customWidth="1"/>
    <col min="13059" max="13059" width="5.28515625" style="339" bestFit="1" customWidth="1"/>
    <col min="13060" max="13060" width="16.5703125" style="339" bestFit="1" customWidth="1"/>
    <col min="13061" max="13062" width="16" style="339" bestFit="1" customWidth="1"/>
    <col min="13063" max="13063" width="16.5703125" style="339" bestFit="1" customWidth="1"/>
    <col min="13064" max="13064" width="15.42578125" style="339" bestFit="1" customWidth="1"/>
    <col min="13065" max="13065" width="35" style="339" bestFit="1" customWidth="1"/>
    <col min="13066" max="13066" width="37.28515625" style="339" bestFit="1" customWidth="1"/>
    <col min="13067" max="13067" width="13.85546875" style="339" bestFit="1" customWidth="1"/>
    <col min="13068" max="13068" width="29" style="339" bestFit="1" customWidth="1"/>
    <col min="13069" max="13069" width="8.28515625" style="339" bestFit="1" customWidth="1"/>
    <col min="13070" max="13070" width="8.42578125" style="339" bestFit="1" customWidth="1"/>
    <col min="13071" max="13071" width="3.42578125" style="339" bestFit="1" customWidth="1"/>
    <col min="13072" max="13072" width="12.28515625" style="339" bestFit="1" customWidth="1"/>
    <col min="13073" max="13073" width="11.42578125" style="339" bestFit="1" customWidth="1"/>
    <col min="13074" max="13074" width="18.140625" style="339" bestFit="1" customWidth="1"/>
    <col min="13075" max="13075" width="21.5703125" style="339" bestFit="1" customWidth="1"/>
    <col min="13076" max="13312" width="15.140625" style="339"/>
    <col min="13313" max="13313" width="13" style="339" bestFit="1" customWidth="1"/>
    <col min="13314" max="13314" width="83.28515625" style="339" bestFit="1" customWidth="1"/>
    <col min="13315" max="13315" width="5.28515625" style="339" bestFit="1" customWidth="1"/>
    <col min="13316" max="13316" width="16.5703125" style="339" bestFit="1" customWidth="1"/>
    <col min="13317" max="13318" width="16" style="339" bestFit="1" customWidth="1"/>
    <col min="13319" max="13319" width="16.5703125" style="339" bestFit="1" customWidth="1"/>
    <col min="13320" max="13320" width="15.42578125" style="339" bestFit="1" customWidth="1"/>
    <col min="13321" max="13321" width="35" style="339" bestFit="1" customWidth="1"/>
    <col min="13322" max="13322" width="37.28515625" style="339" bestFit="1" customWidth="1"/>
    <col min="13323" max="13323" width="13.85546875" style="339" bestFit="1" customWidth="1"/>
    <col min="13324" max="13324" width="29" style="339" bestFit="1" customWidth="1"/>
    <col min="13325" max="13325" width="8.28515625" style="339" bestFit="1" customWidth="1"/>
    <col min="13326" max="13326" width="8.42578125" style="339" bestFit="1" customWidth="1"/>
    <col min="13327" max="13327" width="3.42578125" style="339" bestFit="1" customWidth="1"/>
    <col min="13328" max="13328" width="12.28515625" style="339" bestFit="1" customWidth="1"/>
    <col min="13329" max="13329" width="11.42578125" style="339" bestFit="1" customWidth="1"/>
    <col min="13330" max="13330" width="18.140625" style="339" bestFit="1" customWidth="1"/>
    <col min="13331" max="13331" width="21.5703125" style="339" bestFit="1" customWidth="1"/>
    <col min="13332" max="13568" width="15.140625" style="339"/>
    <col min="13569" max="13569" width="13" style="339" bestFit="1" customWidth="1"/>
    <col min="13570" max="13570" width="83.28515625" style="339" bestFit="1" customWidth="1"/>
    <col min="13571" max="13571" width="5.28515625" style="339" bestFit="1" customWidth="1"/>
    <col min="13572" max="13572" width="16.5703125" style="339" bestFit="1" customWidth="1"/>
    <col min="13573" max="13574" width="16" style="339" bestFit="1" customWidth="1"/>
    <col min="13575" max="13575" width="16.5703125" style="339" bestFit="1" customWidth="1"/>
    <col min="13576" max="13576" width="15.42578125" style="339" bestFit="1" customWidth="1"/>
    <col min="13577" max="13577" width="35" style="339" bestFit="1" customWidth="1"/>
    <col min="13578" max="13578" width="37.28515625" style="339" bestFit="1" customWidth="1"/>
    <col min="13579" max="13579" width="13.85546875" style="339" bestFit="1" customWidth="1"/>
    <col min="13580" max="13580" width="29" style="339" bestFit="1" customWidth="1"/>
    <col min="13581" max="13581" width="8.28515625" style="339" bestFit="1" customWidth="1"/>
    <col min="13582" max="13582" width="8.42578125" style="339" bestFit="1" customWidth="1"/>
    <col min="13583" max="13583" width="3.42578125" style="339" bestFit="1" customWidth="1"/>
    <col min="13584" max="13584" width="12.28515625" style="339" bestFit="1" customWidth="1"/>
    <col min="13585" max="13585" width="11.42578125" style="339" bestFit="1" customWidth="1"/>
    <col min="13586" max="13586" width="18.140625" style="339" bestFit="1" customWidth="1"/>
    <col min="13587" max="13587" width="21.5703125" style="339" bestFit="1" customWidth="1"/>
    <col min="13588" max="13824" width="15.140625" style="339"/>
    <col min="13825" max="13825" width="13" style="339" bestFit="1" customWidth="1"/>
    <col min="13826" max="13826" width="83.28515625" style="339" bestFit="1" customWidth="1"/>
    <col min="13827" max="13827" width="5.28515625" style="339" bestFit="1" customWidth="1"/>
    <col min="13828" max="13828" width="16.5703125" style="339" bestFit="1" customWidth="1"/>
    <col min="13829" max="13830" width="16" style="339" bestFit="1" customWidth="1"/>
    <col min="13831" max="13831" width="16.5703125" style="339" bestFit="1" customWidth="1"/>
    <col min="13832" max="13832" width="15.42578125" style="339" bestFit="1" customWidth="1"/>
    <col min="13833" max="13833" width="35" style="339" bestFit="1" customWidth="1"/>
    <col min="13834" max="13834" width="37.28515625" style="339" bestFit="1" customWidth="1"/>
    <col min="13835" max="13835" width="13.85546875" style="339" bestFit="1" customWidth="1"/>
    <col min="13836" max="13836" width="29" style="339" bestFit="1" customWidth="1"/>
    <col min="13837" max="13837" width="8.28515625" style="339" bestFit="1" customWidth="1"/>
    <col min="13838" max="13838" width="8.42578125" style="339" bestFit="1" customWidth="1"/>
    <col min="13839" max="13839" width="3.42578125" style="339" bestFit="1" customWidth="1"/>
    <col min="13840" max="13840" width="12.28515625" style="339" bestFit="1" customWidth="1"/>
    <col min="13841" max="13841" width="11.42578125" style="339" bestFit="1" customWidth="1"/>
    <col min="13842" max="13842" width="18.140625" style="339" bestFit="1" customWidth="1"/>
    <col min="13843" max="13843" width="21.5703125" style="339" bestFit="1" customWidth="1"/>
    <col min="13844" max="14080" width="15.140625" style="339"/>
    <col min="14081" max="14081" width="13" style="339" bestFit="1" customWidth="1"/>
    <col min="14082" max="14082" width="83.28515625" style="339" bestFit="1" customWidth="1"/>
    <col min="14083" max="14083" width="5.28515625" style="339" bestFit="1" customWidth="1"/>
    <col min="14084" max="14084" width="16.5703125" style="339" bestFit="1" customWidth="1"/>
    <col min="14085" max="14086" width="16" style="339" bestFit="1" customWidth="1"/>
    <col min="14087" max="14087" width="16.5703125" style="339" bestFit="1" customWidth="1"/>
    <col min="14088" max="14088" width="15.42578125" style="339" bestFit="1" customWidth="1"/>
    <col min="14089" max="14089" width="35" style="339" bestFit="1" customWidth="1"/>
    <col min="14090" max="14090" width="37.28515625" style="339" bestFit="1" customWidth="1"/>
    <col min="14091" max="14091" width="13.85546875" style="339" bestFit="1" customWidth="1"/>
    <col min="14092" max="14092" width="29" style="339" bestFit="1" customWidth="1"/>
    <col min="14093" max="14093" width="8.28515625" style="339" bestFit="1" customWidth="1"/>
    <col min="14094" max="14094" width="8.42578125" style="339" bestFit="1" customWidth="1"/>
    <col min="14095" max="14095" width="3.42578125" style="339" bestFit="1" customWidth="1"/>
    <col min="14096" max="14096" width="12.28515625" style="339" bestFit="1" customWidth="1"/>
    <col min="14097" max="14097" width="11.42578125" style="339" bestFit="1" customWidth="1"/>
    <col min="14098" max="14098" width="18.140625" style="339" bestFit="1" customWidth="1"/>
    <col min="14099" max="14099" width="21.5703125" style="339" bestFit="1" customWidth="1"/>
    <col min="14100" max="14336" width="15.140625" style="339"/>
    <col min="14337" max="14337" width="13" style="339" bestFit="1" customWidth="1"/>
    <col min="14338" max="14338" width="83.28515625" style="339" bestFit="1" customWidth="1"/>
    <col min="14339" max="14339" width="5.28515625" style="339" bestFit="1" customWidth="1"/>
    <col min="14340" max="14340" width="16.5703125" style="339" bestFit="1" customWidth="1"/>
    <col min="14341" max="14342" width="16" style="339" bestFit="1" customWidth="1"/>
    <col min="14343" max="14343" width="16.5703125" style="339" bestFit="1" customWidth="1"/>
    <col min="14344" max="14344" width="15.42578125" style="339" bestFit="1" customWidth="1"/>
    <col min="14345" max="14345" width="35" style="339" bestFit="1" customWidth="1"/>
    <col min="14346" max="14346" width="37.28515625" style="339" bestFit="1" customWidth="1"/>
    <col min="14347" max="14347" width="13.85546875" style="339" bestFit="1" customWidth="1"/>
    <col min="14348" max="14348" width="29" style="339" bestFit="1" customWidth="1"/>
    <col min="14349" max="14349" width="8.28515625" style="339" bestFit="1" customWidth="1"/>
    <col min="14350" max="14350" width="8.42578125" style="339" bestFit="1" customWidth="1"/>
    <col min="14351" max="14351" width="3.42578125" style="339" bestFit="1" customWidth="1"/>
    <col min="14352" max="14352" width="12.28515625" style="339" bestFit="1" customWidth="1"/>
    <col min="14353" max="14353" width="11.42578125" style="339" bestFit="1" customWidth="1"/>
    <col min="14354" max="14354" width="18.140625" style="339" bestFit="1" customWidth="1"/>
    <col min="14355" max="14355" width="21.5703125" style="339" bestFit="1" customWidth="1"/>
    <col min="14356" max="14592" width="15.140625" style="339"/>
    <col min="14593" max="14593" width="13" style="339" bestFit="1" customWidth="1"/>
    <col min="14594" max="14594" width="83.28515625" style="339" bestFit="1" customWidth="1"/>
    <col min="14595" max="14595" width="5.28515625" style="339" bestFit="1" customWidth="1"/>
    <col min="14596" max="14596" width="16.5703125" style="339" bestFit="1" customWidth="1"/>
    <col min="14597" max="14598" width="16" style="339" bestFit="1" customWidth="1"/>
    <col min="14599" max="14599" width="16.5703125" style="339" bestFit="1" customWidth="1"/>
    <col min="14600" max="14600" width="15.42578125" style="339" bestFit="1" customWidth="1"/>
    <col min="14601" max="14601" width="35" style="339" bestFit="1" customWidth="1"/>
    <col min="14602" max="14602" width="37.28515625" style="339" bestFit="1" customWidth="1"/>
    <col min="14603" max="14603" width="13.85546875" style="339" bestFit="1" customWidth="1"/>
    <col min="14604" max="14604" width="29" style="339" bestFit="1" customWidth="1"/>
    <col min="14605" max="14605" width="8.28515625" style="339" bestFit="1" customWidth="1"/>
    <col min="14606" max="14606" width="8.42578125" style="339" bestFit="1" customWidth="1"/>
    <col min="14607" max="14607" width="3.42578125" style="339" bestFit="1" customWidth="1"/>
    <col min="14608" max="14608" width="12.28515625" style="339" bestFit="1" customWidth="1"/>
    <col min="14609" max="14609" width="11.42578125" style="339" bestFit="1" customWidth="1"/>
    <col min="14610" max="14610" width="18.140625" style="339" bestFit="1" customWidth="1"/>
    <col min="14611" max="14611" width="21.5703125" style="339" bestFit="1" customWidth="1"/>
    <col min="14612" max="14848" width="15.140625" style="339"/>
    <col min="14849" max="14849" width="13" style="339" bestFit="1" customWidth="1"/>
    <col min="14850" max="14850" width="83.28515625" style="339" bestFit="1" customWidth="1"/>
    <col min="14851" max="14851" width="5.28515625" style="339" bestFit="1" customWidth="1"/>
    <col min="14852" max="14852" width="16.5703125" style="339" bestFit="1" customWidth="1"/>
    <col min="14853" max="14854" width="16" style="339" bestFit="1" customWidth="1"/>
    <col min="14855" max="14855" width="16.5703125" style="339" bestFit="1" customWidth="1"/>
    <col min="14856" max="14856" width="15.42578125" style="339" bestFit="1" customWidth="1"/>
    <col min="14857" max="14857" width="35" style="339" bestFit="1" customWidth="1"/>
    <col min="14858" max="14858" width="37.28515625" style="339" bestFit="1" customWidth="1"/>
    <col min="14859" max="14859" width="13.85546875" style="339" bestFit="1" customWidth="1"/>
    <col min="14860" max="14860" width="29" style="339" bestFit="1" customWidth="1"/>
    <col min="14861" max="14861" width="8.28515625" style="339" bestFit="1" customWidth="1"/>
    <col min="14862" max="14862" width="8.42578125" style="339" bestFit="1" customWidth="1"/>
    <col min="14863" max="14863" width="3.42578125" style="339" bestFit="1" customWidth="1"/>
    <col min="14864" max="14864" width="12.28515625" style="339" bestFit="1" customWidth="1"/>
    <col min="14865" max="14865" width="11.42578125" style="339" bestFit="1" customWidth="1"/>
    <col min="14866" max="14866" width="18.140625" style="339" bestFit="1" customWidth="1"/>
    <col min="14867" max="14867" width="21.5703125" style="339" bestFit="1" customWidth="1"/>
    <col min="14868" max="15104" width="15.140625" style="339"/>
    <col min="15105" max="15105" width="13" style="339" bestFit="1" customWidth="1"/>
    <col min="15106" max="15106" width="83.28515625" style="339" bestFit="1" customWidth="1"/>
    <col min="15107" max="15107" width="5.28515625" style="339" bestFit="1" customWidth="1"/>
    <col min="15108" max="15108" width="16.5703125" style="339" bestFit="1" customWidth="1"/>
    <col min="15109" max="15110" width="16" style="339" bestFit="1" customWidth="1"/>
    <col min="15111" max="15111" width="16.5703125" style="339" bestFit="1" customWidth="1"/>
    <col min="15112" max="15112" width="15.42578125" style="339" bestFit="1" customWidth="1"/>
    <col min="15113" max="15113" width="35" style="339" bestFit="1" customWidth="1"/>
    <col min="15114" max="15114" width="37.28515625" style="339" bestFit="1" customWidth="1"/>
    <col min="15115" max="15115" width="13.85546875" style="339" bestFit="1" customWidth="1"/>
    <col min="15116" max="15116" width="29" style="339" bestFit="1" customWidth="1"/>
    <col min="15117" max="15117" width="8.28515625" style="339" bestFit="1" customWidth="1"/>
    <col min="15118" max="15118" width="8.42578125" style="339" bestFit="1" customWidth="1"/>
    <col min="15119" max="15119" width="3.42578125" style="339" bestFit="1" customWidth="1"/>
    <col min="15120" max="15120" width="12.28515625" style="339" bestFit="1" customWidth="1"/>
    <col min="15121" max="15121" width="11.42578125" style="339" bestFit="1" customWidth="1"/>
    <col min="15122" max="15122" width="18.140625" style="339" bestFit="1" customWidth="1"/>
    <col min="15123" max="15123" width="21.5703125" style="339" bestFit="1" customWidth="1"/>
    <col min="15124" max="15360" width="15.140625" style="339"/>
    <col min="15361" max="15361" width="13" style="339" bestFit="1" customWidth="1"/>
    <col min="15362" max="15362" width="83.28515625" style="339" bestFit="1" customWidth="1"/>
    <col min="15363" max="15363" width="5.28515625" style="339" bestFit="1" customWidth="1"/>
    <col min="15364" max="15364" width="16.5703125" style="339" bestFit="1" customWidth="1"/>
    <col min="15365" max="15366" width="16" style="339" bestFit="1" customWidth="1"/>
    <col min="15367" max="15367" width="16.5703125" style="339" bestFit="1" customWidth="1"/>
    <col min="15368" max="15368" width="15.42578125" style="339" bestFit="1" customWidth="1"/>
    <col min="15369" max="15369" width="35" style="339" bestFit="1" customWidth="1"/>
    <col min="15370" max="15370" width="37.28515625" style="339" bestFit="1" customWidth="1"/>
    <col min="15371" max="15371" width="13.85546875" style="339" bestFit="1" customWidth="1"/>
    <col min="15372" max="15372" width="29" style="339" bestFit="1" customWidth="1"/>
    <col min="15373" max="15373" width="8.28515625" style="339" bestFit="1" customWidth="1"/>
    <col min="15374" max="15374" width="8.42578125" style="339" bestFit="1" customWidth="1"/>
    <col min="15375" max="15375" width="3.42578125" style="339" bestFit="1" customWidth="1"/>
    <col min="15376" max="15376" width="12.28515625" style="339" bestFit="1" customWidth="1"/>
    <col min="15377" max="15377" width="11.42578125" style="339" bestFit="1" customWidth="1"/>
    <col min="15378" max="15378" width="18.140625" style="339" bestFit="1" customWidth="1"/>
    <col min="15379" max="15379" width="21.5703125" style="339" bestFit="1" customWidth="1"/>
    <col min="15380" max="15616" width="15.140625" style="339"/>
    <col min="15617" max="15617" width="13" style="339" bestFit="1" customWidth="1"/>
    <col min="15618" max="15618" width="83.28515625" style="339" bestFit="1" customWidth="1"/>
    <col min="15619" max="15619" width="5.28515625" style="339" bestFit="1" customWidth="1"/>
    <col min="15620" max="15620" width="16.5703125" style="339" bestFit="1" customWidth="1"/>
    <col min="15621" max="15622" width="16" style="339" bestFit="1" customWidth="1"/>
    <col min="15623" max="15623" width="16.5703125" style="339" bestFit="1" customWidth="1"/>
    <col min="15624" max="15624" width="15.42578125" style="339" bestFit="1" customWidth="1"/>
    <col min="15625" max="15625" width="35" style="339" bestFit="1" customWidth="1"/>
    <col min="15626" max="15626" width="37.28515625" style="339" bestFit="1" customWidth="1"/>
    <col min="15627" max="15627" width="13.85546875" style="339" bestFit="1" customWidth="1"/>
    <col min="15628" max="15628" width="29" style="339" bestFit="1" customWidth="1"/>
    <col min="15629" max="15629" width="8.28515625" style="339" bestFit="1" customWidth="1"/>
    <col min="15630" max="15630" width="8.42578125" style="339" bestFit="1" customWidth="1"/>
    <col min="15631" max="15631" width="3.42578125" style="339" bestFit="1" customWidth="1"/>
    <col min="15632" max="15632" width="12.28515625" style="339" bestFit="1" customWidth="1"/>
    <col min="15633" max="15633" width="11.42578125" style="339" bestFit="1" customWidth="1"/>
    <col min="15634" max="15634" width="18.140625" style="339" bestFit="1" customWidth="1"/>
    <col min="15635" max="15635" width="21.5703125" style="339" bestFit="1" customWidth="1"/>
    <col min="15636" max="15872" width="15.140625" style="339"/>
    <col min="15873" max="15873" width="13" style="339" bestFit="1" customWidth="1"/>
    <col min="15874" max="15874" width="83.28515625" style="339" bestFit="1" customWidth="1"/>
    <col min="15875" max="15875" width="5.28515625" style="339" bestFit="1" customWidth="1"/>
    <col min="15876" max="15876" width="16.5703125" style="339" bestFit="1" customWidth="1"/>
    <col min="15877" max="15878" width="16" style="339" bestFit="1" customWidth="1"/>
    <col min="15879" max="15879" width="16.5703125" style="339" bestFit="1" customWidth="1"/>
    <col min="15880" max="15880" width="15.42578125" style="339" bestFit="1" customWidth="1"/>
    <col min="15881" max="15881" width="35" style="339" bestFit="1" customWidth="1"/>
    <col min="15882" max="15882" width="37.28515625" style="339" bestFit="1" customWidth="1"/>
    <col min="15883" max="15883" width="13.85546875" style="339" bestFit="1" customWidth="1"/>
    <col min="15884" max="15884" width="29" style="339" bestFit="1" customWidth="1"/>
    <col min="15885" max="15885" width="8.28515625" style="339" bestFit="1" customWidth="1"/>
    <col min="15886" max="15886" width="8.42578125" style="339" bestFit="1" customWidth="1"/>
    <col min="15887" max="15887" width="3.42578125" style="339" bestFit="1" customWidth="1"/>
    <col min="15888" max="15888" width="12.28515625" style="339" bestFit="1" customWidth="1"/>
    <col min="15889" max="15889" width="11.42578125" style="339" bestFit="1" customWidth="1"/>
    <col min="15890" max="15890" width="18.140625" style="339" bestFit="1" customWidth="1"/>
    <col min="15891" max="15891" width="21.5703125" style="339" bestFit="1" customWidth="1"/>
    <col min="15892" max="16128" width="15.140625" style="339"/>
    <col min="16129" max="16129" width="13" style="339" bestFit="1" customWidth="1"/>
    <col min="16130" max="16130" width="83.28515625" style="339" bestFit="1" customWidth="1"/>
    <col min="16131" max="16131" width="5.28515625" style="339" bestFit="1" customWidth="1"/>
    <col min="16132" max="16132" width="16.5703125" style="339" bestFit="1" customWidth="1"/>
    <col min="16133" max="16134" width="16" style="339" bestFit="1" customWidth="1"/>
    <col min="16135" max="16135" width="16.5703125" style="339" bestFit="1" customWidth="1"/>
    <col min="16136" max="16136" width="15.42578125" style="339" bestFit="1" customWidth="1"/>
    <col min="16137" max="16137" width="35" style="339" bestFit="1" customWidth="1"/>
    <col min="16138" max="16138" width="37.28515625" style="339" bestFit="1" customWidth="1"/>
    <col min="16139" max="16139" width="13.85546875" style="339" bestFit="1" customWidth="1"/>
    <col min="16140" max="16140" width="29" style="339" bestFit="1" customWidth="1"/>
    <col min="16141" max="16141" width="8.28515625" style="339" bestFit="1" customWidth="1"/>
    <col min="16142" max="16142" width="8.42578125" style="339" bestFit="1" customWidth="1"/>
    <col min="16143" max="16143" width="3.42578125" style="339" bestFit="1" customWidth="1"/>
    <col min="16144" max="16144" width="12.28515625" style="339" bestFit="1" customWidth="1"/>
    <col min="16145" max="16145" width="11.42578125" style="339" bestFit="1" customWidth="1"/>
    <col min="16146" max="16146" width="18.140625" style="339" bestFit="1" customWidth="1"/>
    <col min="16147" max="16147" width="21.5703125" style="339" bestFit="1" customWidth="1"/>
    <col min="16148" max="16384" width="15.140625" style="339"/>
  </cols>
  <sheetData>
    <row r="1" spans="1:18" x14ac:dyDescent="0.2">
      <c r="A1" s="334" t="s">
        <v>325</v>
      </c>
      <c r="B1" s="335" t="s">
        <v>326</v>
      </c>
      <c r="C1" s="335" t="s">
        <v>327</v>
      </c>
      <c r="D1" s="335" t="s">
        <v>328</v>
      </c>
      <c r="E1" s="335" t="s">
        <v>329</v>
      </c>
      <c r="F1" s="335" t="s">
        <v>330</v>
      </c>
      <c r="G1" s="335" t="s">
        <v>331</v>
      </c>
      <c r="H1" s="336" t="s">
        <v>332</v>
      </c>
      <c r="I1" s="337" t="s">
        <v>333</v>
      </c>
      <c r="J1" s="338">
        <v>45707.359027777777</v>
      </c>
      <c r="K1" s="337" t="s">
        <v>334</v>
      </c>
      <c r="L1" s="337" t="s">
        <v>335</v>
      </c>
      <c r="M1" s="337" t="s">
        <v>336</v>
      </c>
      <c r="N1" s="337" t="s">
        <v>337</v>
      </c>
      <c r="O1" s="337" t="s">
        <v>338</v>
      </c>
      <c r="P1" s="337" t="s">
        <v>339</v>
      </c>
      <c r="Q1" s="337" t="s">
        <v>340</v>
      </c>
      <c r="R1" s="337" t="s">
        <v>341</v>
      </c>
    </row>
    <row r="2" spans="1:18" x14ac:dyDescent="0.2">
      <c r="A2" s="340">
        <v>1</v>
      </c>
      <c r="B2" s="341" t="s">
        <v>342</v>
      </c>
      <c r="C2" s="341" t="s">
        <v>327</v>
      </c>
      <c r="D2" s="342">
        <v>80418263958.029999</v>
      </c>
      <c r="E2" s="342">
        <v>41956181552.57</v>
      </c>
      <c r="F2" s="342">
        <v>44569502418.07</v>
      </c>
      <c r="G2" s="342">
        <v>77804943092.529999</v>
      </c>
      <c r="K2" s="343"/>
    </row>
    <row r="3" spans="1:18" x14ac:dyDescent="0.2">
      <c r="A3" s="340">
        <v>11</v>
      </c>
      <c r="B3" s="341" t="s">
        <v>343</v>
      </c>
      <c r="C3" s="341" t="s">
        <v>327</v>
      </c>
      <c r="D3" s="342">
        <v>3554013517.8800001</v>
      </c>
      <c r="E3" s="342">
        <v>24288018428.529999</v>
      </c>
      <c r="F3" s="342">
        <v>21224330906.580002</v>
      </c>
      <c r="G3" s="342">
        <v>6617701039.8299999</v>
      </c>
      <c r="K3" s="343"/>
    </row>
    <row r="4" spans="1:18" x14ac:dyDescent="0.2">
      <c r="A4" s="340">
        <v>1105</v>
      </c>
      <c r="B4" s="341" t="s">
        <v>344</v>
      </c>
      <c r="C4" s="341" t="s">
        <v>327</v>
      </c>
      <c r="D4" s="342">
        <v>2692772.42</v>
      </c>
      <c r="E4" s="342">
        <v>7035.06</v>
      </c>
      <c r="F4" s="342">
        <v>7457.36</v>
      </c>
      <c r="G4" s="342">
        <v>2692350.12</v>
      </c>
      <c r="K4" s="343"/>
    </row>
    <row r="5" spans="1:18" x14ac:dyDescent="0.2">
      <c r="A5" s="340">
        <v>110505</v>
      </c>
      <c r="B5" s="341" t="s">
        <v>343</v>
      </c>
      <c r="C5" s="341" t="s">
        <v>327</v>
      </c>
      <c r="D5" s="342">
        <v>178772.42</v>
      </c>
      <c r="E5" s="342">
        <v>7035.06</v>
      </c>
      <c r="F5" s="342">
        <v>7457.36</v>
      </c>
      <c r="G5" s="342">
        <v>178350.12</v>
      </c>
      <c r="K5" s="343"/>
    </row>
    <row r="6" spans="1:18" x14ac:dyDescent="0.2">
      <c r="A6" s="340">
        <v>110505020001</v>
      </c>
      <c r="B6" s="341" t="s">
        <v>345</v>
      </c>
      <c r="C6" s="341" t="s">
        <v>327</v>
      </c>
      <c r="D6" s="342">
        <v>178772.42</v>
      </c>
      <c r="E6" s="342">
        <v>7035.06</v>
      </c>
      <c r="F6" s="342">
        <v>7457.36</v>
      </c>
      <c r="G6" s="342">
        <v>178350.12</v>
      </c>
      <c r="K6" s="343"/>
    </row>
    <row r="7" spans="1:18" x14ac:dyDescent="0.2">
      <c r="A7" s="340">
        <v>110520</v>
      </c>
      <c r="B7" s="341" t="s">
        <v>346</v>
      </c>
      <c r="C7" s="341" t="s">
        <v>327</v>
      </c>
      <c r="D7" s="342">
        <v>2514000</v>
      </c>
      <c r="E7" s="342">
        <v>0</v>
      </c>
      <c r="F7" s="342">
        <v>0</v>
      </c>
      <c r="G7" s="342">
        <v>2514000</v>
      </c>
      <c r="K7" s="343"/>
    </row>
    <row r="8" spans="1:18" x14ac:dyDescent="0.2">
      <c r="A8" s="340">
        <v>11052001</v>
      </c>
      <c r="B8" s="341" t="s">
        <v>346</v>
      </c>
      <c r="C8" s="341" t="s">
        <v>327</v>
      </c>
      <c r="D8" s="342">
        <v>2464000</v>
      </c>
      <c r="E8" s="342">
        <v>0</v>
      </c>
      <c r="F8" s="342">
        <v>0</v>
      </c>
      <c r="G8" s="342">
        <v>2464000</v>
      </c>
      <c r="K8" s="343"/>
    </row>
    <row r="9" spans="1:18" x14ac:dyDescent="0.2">
      <c r="A9" s="340">
        <v>11052002</v>
      </c>
      <c r="B9" s="341" t="s">
        <v>347</v>
      </c>
      <c r="C9" s="341" t="s">
        <v>327</v>
      </c>
      <c r="D9" s="342">
        <v>50000</v>
      </c>
      <c r="E9" s="342">
        <v>0</v>
      </c>
      <c r="F9" s="342">
        <v>0</v>
      </c>
      <c r="G9" s="342">
        <v>50000</v>
      </c>
      <c r="K9" s="343"/>
    </row>
    <row r="10" spans="1:18" x14ac:dyDescent="0.2">
      <c r="A10" s="340">
        <v>1105200201</v>
      </c>
      <c r="B10" s="341" t="s">
        <v>347</v>
      </c>
      <c r="C10" s="341" t="s">
        <v>327</v>
      </c>
      <c r="D10" s="342">
        <v>50000</v>
      </c>
      <c r="E10" s="342">
        <v>0</v>
      </c>
      <c r="F10" s="342">
        <v>0</v>
      </c>
      <c r="G10" s="342">
        <v>50000</v>
      </c>
      <c r="K10" s="343"/>
    </row>
    <row r="11" spans="1:18" x14ac:dyDescent="0.2">
      <c r="A11" s="340">
        <v>110520020108</v>
      </c>
      <c r="B11" s="341" t="s">
        <v>348</v>
      </c>
      <c r="C11" s="341" t="s">
        <v>327</v>
      </c>
      <c r="D11" s="342">
        <v>50000</v>
      </c>
      <c r="E11" s="342">
        <v>0</v>
      </c>
      <c r="F11" s="342">
        <v>0</v>
      </c>
      <c r="G11" s="342">
        <v>50000</v>
      </c>
      <c r="K11" s="343"/>
    </row>
    <row r="12" spans="1:18" x14ac:dyDescent="0.2">
      <c r="A12" s="340">
        <v>1110</v>
      </c>
      <c r="B12" s="341" t="s">
        <v>349</v>
      </c>
      <c r="C12" s="341" t="s">
        <v>327</v>
      </c>
      <c r="D12" s="342">
        <v>11231466.16</v>
      </c>
      <c r="E12" s="342">
        <v>11511710943.01</v>
      </c>
      <c r="F12" s="342">
        <v>11512186664.889999</v>
      </c>
      <c r="G12" s="342">
        <v>10755744.279999999</v>
      </c>
      <c r="K12" s="343"/>
    </row>
    <row r="13" spans="1:18" x14ac:dyDescent="0.2">
      <c r="A13" s="340">
        <v>111005</v>
      </c>
      <c r="B13" s="341" t="s">
        <v>350</v>
      </c>
      <c r="C13" s="341" t="s">
        <v>327</v>
      </c>
      <c r="D13" s="342">
        <v>11231466.16</v>
      </c>
      <c r="E13" s="342">
        <v>11511710943.01</v>
      </c>
      <c r="F13" s="342">
        <v>11512186664.889999</v>
      </c>
      <c r="G13" s="342">
        <v>10755744.279999999</v>
      </c>
      <c r="K13" s="343"/>
    </row>
    <row r="14" spans="1:18" x14ac:dyDescent="0.2">
      <c r="A14" s="340">
        <v>11100501</v>
      </c>
      <c r="B14" s="341" t="s">
        <v>351</v>
      </c>
      <c r="C14" s="341" t="s">
        <v>327</v>
      </c>
      <c r="D14" s="342">
        <v>11231466.16</v>
      </c>
      <c r="E14" s="342">
        <v>11511710943.01</v>
      </c>
      <c r="F14" s="342">
        <v>11512186664.889999</v>
      </c>
      <c r="G14" s="342">
        <v>10755744.279999999</v>
      </c>
      <c r="K14" s="343"/>
    </row>
    <row r="15" spans="1:18" x14ac:dyDescent="0.2">
      <c r="A15" s="340">
        <v>1110050100</v>
      </c>
      <c r="B15" s="341" t="s">
        <v>351</v>
      </c>
      <c r="C15" s="341" t="s">
        <v>327</v>
      </c>
      <c r="D15" s="342">
        <v>11231466.16</v>
      </c>
      <c r="E15" s="342">
        <v>5225358721.5100002</v>
      </c>
      <c r="F15" s="342">
        <v>5225834443.3900003</v>
      </c>
      <c r="G15" s="342">
        <v>10755744.279999999</v>
      </c>
      <c r="K15" s="343"/>
    </row>
    <row r="16" spans="1:18" x14ac:dyDescent="0.2">
      <c r="A16" s="340">
        <v>111005010001</v>
      </c>
      <c r="B16" s="341" t="s">
        <v>352</v>
      </c>
      <c r="C16" s="341" t="s">
        <v>327</v>
      </c>
      <c r="D16" s="342">
        <v>11231466.16</v>
      </c>
      <c r="E16" s="342">
        <v>5225358721.5100002</v>
      </c>
      <c r="F16" s="342">
        <v>5225834443.3900003</v>
      </c>
      <c r="G16" s="342">
        <v>10755744.279999999</v>
      </c>
      <c r="K16" s="343"/>
    </row>
    <row r="17" spans="1:11" x14ac:dyDescent="0.2">
      <c r="A17" s="340">
        <v>1110050101</v>
      </c>
      <c r="B17" s="341" t="s">
        <v>352</v>
      </c>
      <c r="C17" s="341" t="s">
        <v>327</v>
      </c>
      <c r="D17" s="342">
        <v>0</v>
      </c>
      <c r="E17" s="342">
        <v>6286352221.5</v>
      </c>
      <c r="F17" s="342">
        <v>6286352221.5</v>
      </c>
      <c r="G17" s="342">
        <v>0</v>
      </c>
      <c r="K17" s="343"/>
    </row>
    <row r="18" spans="1:11" x14ac:dyDescent="0.2">
      <c r="A18" s="340">
        <v>1115</v>
      </c>
      <c r="B18" s="341" t="s">
        <v>353</v>
      </c>
      <c r="C18" s="341" t="s">
        <v>327</v>
      </c>
      <c r="D18" s="342">
        <v>3540089279.3000002</v>
      </c>
      <c r="E18" s="342">
        <v>12776300450.459999</v>
      </c>
      <c r="F18" s="342">
        <v>9712136784.3299999</v>
      </c>
      <c r="G18" s="342">
        <v>6604252945.4300003</v>
      </c>
      <c r="K18" s="343"/>
    </row>
    <row r="19" spans="1:11" x14ac:dyDescent="0.2">
      <c r="A19" s="340">
        <v>111505</v>
      </c>
      <c r="B19" s="341" t="s">
        <v>354</v>
      </c>
      <c r="C19" s="341" t="s">
        <v>327</v>
      </c>
      <c r="D19" s="342">
        <v>2199542438.4499998</v>
      </c>
      <c r="E19" s="342">
        <v>12279585350.49</v>
      </c>
      <c r="F19" s="342">
        <v>9618643848.2999992</v>
      </c>
      <c r="G19" s="342">
        <v>4860483940.6400003</v>
      </c>
      <c r="K19" s="343"/>
    </row>
    <row r="20" spans="1:11" x14ac:dyDescent="0.2">
      <c r="A20" s="340">
        <v>11150501</v>
      </c>
      <c r="B20" s="341" t="s">
        <v>355</v>
      </c>
      <c r="C20" s="341" t="s">
        <v>327</v>
      </c>
      <c r="D20" s="342">
        <v>2199542438.4499998</v>
      </c>
      <c r="E20" s="342">
        <v>12279585350.49</v>
      </c>
      <c r="F20" s="342">
        <v>9618643848.2999992</v>
      </c>
      <c r="G20" s="342">
        <v>4860483940.6400003</v>
      </c>
      <c r="K20" s="343"/>
    </row>
    <row r="21" spans="1:11" x14ac:dyDescent="0.2">
      <c r="A21" s="340">
        <v>1115050106</v>
      </c>
      <c r="B21" s="341" t="s">
        <v>356</v>
      </c>
      <c r="C21" s="341" t="s">
        <v>327</v>
      </c>
      <c r="D21" s="342">
        <v>314539342.67000002</v>
      </c>
      <c r="E21" s="342">
        <v>281004611.30000001</v>
      </c>
      <c r="F21" s="342">
        <v>560000000</v>
      </c>
      <c r="G21" s="342">
        <v>35543953.969999999</v>
      </c>
      <c r="K21" s="343"/>
    </row>
    <row r="22" spans="1:11" x14ac:dyDescent="0.2">
      <c r="A22" s="340">
        <v>111505010601</v>
      </c>
      <c r="B22" s="341" t="s">
        <v>357</v>
      </c>
      <c r="C22" s="341" t="s">
        <v>327</v>
      </c>
      <c r="D22" s="342">
        <v>314539342.67000002</v>
      </c>
      <c r="E22" s="342">
        <v>1004611.3</v>
      </c>
      <c r="F22" s="342">
        <v>280000000</v>
      </c>
      <c r="G22" s="342">
        <v>35543953.969999999</v>
      </c>
      <c r="K22" s="343"/>
    </row>
    <row r="23" spans="1:11" x14ac:dyDescent="0.2">
      <c r="A23" s="340">
        <v>111505010602</v>
      </c>
      <c r="B23" s="341" t="s">
        <v>1004</v>
      </c>
      <c r="C23" s="341" t="s">
        <v>327</v>
      </c>
      <c r="D23" s="342">
        <v>0</v>
      </c>
      <c r="E23" s="342">
        <v>280000000</v>
      </c>
      <c r="F23" s="342">
        <v>280000000</v>
      </c>
      <c r="G23" s="342">
        <v>0</v>
      </c>
      <c r="K23" s="343"/>
    </row>
    <row r="24" spans="1:11" x14ac:dyDescent="0.2">
      <c r="A24" s="340">
        <v>1115050107</v>
      </c>
      <c r="B24" s="341" t="s">
        <v>358</v>
      </c>
      <c r="C24" s="341" t="s">
        <v>327</v>
      </c>
      <c r="D24" s="342">
        <v>94231496.349999994</v>
      </c>
      <c r="E24" s="342">
        <v>3610202102.3600001</v>
      </c>
      <c r="F24" s="342">
        <v>3337486237.1300001</v>
      </c>
      <c r="G24" s="342">
        <v>366947361.57999998</v>
      </c>
      <c r="K24" s="343"/>
    </row>
    <row r="25" spans="1:11" x14ac:dyDescent="0.2">
      <c r="A25" s="340">
        <v>111505010701</v>
      </c>
      <c r="B25" s="341" t="s">
        <v>357</v>
      </c>
      <c r="C25" s="341" t="s">
        <v>327</v>
      </c>
      <c r="D25" s="342">
        <v>94051586.219999999</v>
      </c>
      <c r="E25" s="342">
        <v>3337803902.3600001</v>
      </c>
      <c r="F25" s="342">
        <v>3065088037.1300001</v>
      </c>
      <c r="G25" s="342">
        <v>366767451.44999999</v>
      </c>
      <c r="K25" s="343"/>
    </row>
    <row r="26" spans="1:11" x14ac:dyDescent="0.2">
      <c r="A26" s="340">
        <v>111505010702</v>
      </c>
      <c r="B26" s="341" t="s">
        <v>359</v>
      </c>
      <c r="C26" s="341" t="s">
        <v>327</v>
      </c>
      <c r="D26" s="342">
        <v>179910.13</v>
      </c>
      <c r="E26" s="342">
        <v>272398200</v>
      </c>
      <c r="F26" s="342">
        <v>272398200</v>
      </c>
      <c r="G26" s="342">
        <v>179910.13</v>
      </c>
      <c r="K26" s="343"/>
    </row>
    <row r="27" spans="1:11" x14ac:dyDescent="0.2">
      <c r="A27" s="340">
        <v>1115050112</v>
      </c>
      <c r="B27" s="341" t="s">
        <v>360</v>
      </c>
      <c r="C27" s="341" t="s">
        <v>327</v>
      </c>
      <c r="D27" s="342">
        <v>345220006.06999999</v>
      </c>
      <c r="E27" s="342">
        <v>1303459257.8599999</v>
      </c>
      <c r="F27" s="342">
        <v>767363000</v>
      </c>
      <c r="G27" s="342">
        <v>881316263.92999995</v>
      </c>
      <c r="K27" s="343"/>
    </row>
    <row r="28" spans="1:11" x14ac:dyDescent="0.2">
      <c r="A28" s="340">
        <v>111505011201</v>
      </c>
      <c r="B28" s="341" t="s">
        <v>361</v>
      </c>
      <c r="C28" s="341" t="s">
        <v>327</v>
      </c>
      <c r="D28" s="342">
        <v>345220006.06999999</v>
      </c>
      <c r="E28" s="342">
        <v>1303459257.8599999</v>
      </c>
      <c r="F28" s="342">
        <v>767363000</v>
      </c>
      <c r="G28" s="342">
        <v>881316263.92999995</v>
      </c>
      <c r="K28" s="343"/>
    </row>
    <row r="29" spans="1:11" x14ac:dyDescent="0.2">
      <c r="A29" s="340">
        <v>1115050123</v>
      </c>
      <c r="B29" s="341" t="s">
        <v>362</v>
      </c>
      <c r="C29" s="341" t="s">
        <v>327</v>
      </c>
      <c r="D29" s="342">
        <v>1438757395.3599999</v>
      </c>
      <c r="E29" s="342">
        <v>7084875337.9700003</v>
      </c>
      <c r="F29" s="342">
        <v>4953794611.1700001</v>
      </c>
      <c r="G29" s="342">
        <v>3569838122.1599998</v>
      </c>
      <c r="K29" s="343"/>
    </row>
    <row r="30" spans="1:11" x14ac:dyDescent="0.2">
      <c r="A30" s="340">
        <v>111505012301</v>
      </c>
      <c r="B30" s="341" t="s">
        <v>361</v>
      </c>
      <c r="C30" s="341" t="s">
        <v>327</v>
      </c>
      <c r="D30" s="342">
        <v>1438604733.8099999</v>
      </c>
      <c r="E30" s="342">
        <v>6546738337.9700003</v>
      </c>
      <c r="F30" s="342">
        <v>4415677575.1700001</v>
      </c>
      <c r="G30" s="342">
        <v>3569665496.6100001</v>
      </c>
      <c r="K30" s="343"/>
    </row>
    <row r="31" spans="1:11" x14ac:dyDescent="0.2">
      <c r="A31" s="340">
        <v>111505012302</v>
      </c>
      <c r="B31" s="341" t="s">
        <v>359</v>
      </c>
      <c r="C31" s="341" t="s">
        <v>327</v>
      </c>
      <c r="D31" s="342">
        <v>152661.54999999999</v>
      </c>
      <c r="E31" s="342">
        <v>538137000</v>
      </c>
      <c r="F31" s="342">
        <v>538117036</v>
      </c>
      <c r="G31" s="342">
        <v>172625.55</v>
      </c>
      <c r="K31" s="343"/>
    </row>
    <row r="32" spans="1:11" x14ac:dyDescent="0.2">
      <c r="A32" s="340">
        <v>1115050158</v>
      </c>
      <c r="B32" s="341" t="s">
        <v>363</v>
      </c>
      <c r="C32" s="341" t="s">
        <v>327</v>
      </c>
      <c r="D32" s="342">
        <v>6794198</v>
      </c>
      <c r="E32" s="342">
        <v>44041</v>
      </c>
      <c r="F32" s="342">
        <v>0</v>
      </c>
      <c r="G32" s="342">
        <v>6838239</v>
      </c>
      <c r="K32" s="343"/>
    </row>
    <row r="33" spans="1:11" x14ac:dyDescent="0.2">
      <c r="A33" s="340">
        <v>111505015801</v>
      </c>
      <c r="B33" s="341" t="s">
        <v>361</v>
      </c>
      <c r="C33" s="341" t="s">
        <v>327</v>
      </c>
      <c r="D33" s="342">
        <v>6794198</v>
      </c>
      <c r="E33" s="342">
        <v>44041</v>
      </c>
      <c r="F33" s="342">
        <v>0</v>
      </c>
      <c r="G33" s="342">
        <v>6838239</v>
      </c>
      <c r="K33" s="343"/>
    </row>
    <row r="34" spans="1:11" x14ac:dyDescent="0.2">
      <c r="A34" s="340">
        <v>111507</v>
      </c>
      <c r="B34" s="341" t="s">
        <v>364</v>
      </c>
      <c r="C34" s="341" t="s">
        <v>327</v>
      </c>
      <c r="D34" s="342">
        <v>1340546840.8499999</v>
      </c>
      <c r="E34" s="342">
        <v>496715099.97000003</v>
      </c>
      <c r="F34" s="342">
        <v>93492936.030000001</v>
      </c>
      <c r="G34" s="342">
        <v>1743769004.79</v>
      </c>
      <c r="K34" s="343"/>
    </row>
    <row r="35" spans="1:11" x14ac:dyDescent="0.2">
      <c r="A35" s="340">
        <v>11150701</v>
      </c>
      <c r="B35" s="341" t="s">
        <v>365</v>
      </c>
      <c r="C35" s="341" t="s">
        <v>327</v>
      </c>
      <c r="D35" s="342">
        <v>1340546840.8499999</v>
      </c>
      <c r="E35" s="342">
        <v>496715099.97000003</v>
      </c>
      <c r="F35" s="342">
        <v>93492936.030000001</v>
      </c>
      <c r="G35" s="342">
        <v>1743769004.79</v>
      </c>
      <c r="K35" s="343"/>
    </row>
    <row r="36" spans="1:11" x14ac:dyDescent="0.2">
      <c r="A36" s="340">
        <v>1115070102</v>
      </c>
      <c r="B36" s="341" t="s">
        <v>366</v>
      </c>
      <c r="C36" s="341" t="s">
        <v>327</v>
      </c>
      <c r="D36" s="342">
        <v>6268157.8300000001</v>
      </c>
      <c r="E36" s="342">
        <v>0</v>
      </c>
      <c r="F36" s="342">
        <v>728032.28</v>
      </c>
      <c r="G36" s="342">
        <v>5540125.5499999998</v>
      </c>
      <c r="K36" s="343"/>
    </row>
    <row r="37" spans="1:11" x14ac:dyDescent="0.2">
      <c r="A37" s="340">
        <v>1115070108</v>
      </c>
      <c r="B37" s="341" t="s">
        <v>348</v>
      </c>
      <c r="C37" s="341" t="s">
        <v>327</v>
      </c>
      <c r="D37" s="342">
        <v>151425.93</v>
      </c>
      <c r="E37" s="342">
        <v>0.6</v>
      </c>
      <c r="F37" s="342">
        <v>0</v>
      </c>
      <c r="G37" s="342">
        <v>151426.53</v>
      </c>
      <c r="K37" s="343"/>
    </row>
    <row r="38" spans="1:11" x14ac:dyDescent="0.2">
      <c r="A38" s="340">
        <v>1115070112</v>
      </c>
      <c r="B38" s="341" t="s">
        <v>367</v>
      </c>
      <c r="C38" s="341" t="s">
        <v>327</v>
      </c>
      <c r="D38" s="342">
        <v>80861663.219999999</v>
      </c>
      <c r="E38" s="342">
        <v>360434177.08999997</v>
      </c>
      <c r="F38" s="342">
        <v>0</v>
      </c>
      <c r="G38" s="342">
        <v>441295840.31</v>
      </c>
      <c r="K38" s="343"/>
    </row>
    <row r="39" spans="1:11" x14ac:dyDescent="0.2">
      <c r="A39" s="340">
        <v>1115070113</v>
      </c>
      <c r="B39" s="341" t="s">
        <v>368</v>
      </c>
      <c r="C39" s="341" t="s">
        <v>327</v>
      </c>
      <c r="D39" s="342">
        <v>2141609.9300000002</v>
      </c>
      <c r="E39" s="342">
        <v>0</v>
      </c>
      <c r="F39" s="342">
        <v>0</v>
      </c>
      <c r="G39" s="342">
        <v>2141609.9300000002</v>
      </c>
      <c r="K39" s="343"/>
    </row>
    <row r="40" spans="1:11" x14ac:dyDescent="0.2">
      <c r="A40" s="340">
        <v>1115070115</v>
      </c>
      <c r="B40" s="341" t="s">
        <v>369</v>
      </c>
      <c r="C40" s="341" t="s">
        <v>327</v>
      </c>
      <c r="D40" s="342">
        <v>223123488.19</v>
      </c>
      <c r="E40" s="342">
        <v>0</v>
      </c>
      <c r="F40" s="342">
        <v>45342.68</v>
      </c>
      <c r="G40" s="342">
        <v>223078145.50999999</v>
      </c>
      <c r="K40" s="343"/>
    </row>
    <row r="41" spans="1:11" x14ac:dyDescent="0.2">
      <c r="A41" s="340">
        <v>1115070116</v>
      </c>
      <c r="B41" s="341" t="s">
        <v>370</v>
      </c>
      <c r="C41" s="341" t="s">
        <v>327</v>
      </c>
      <c r="D41" s="342">
        <v>0.01</v>
      </c>
      <c r="E41" s="342">
        <v>0</v>
      </c>
      <c r="F41" s="342">
        <v>0.01</v>
      </c>
      <c r="G41" s="342">
        <v>0</v>
      </c>
      <c r="K41" s="343"/>
    </row>
    <row r="42" spans="1:11" x14ac:dyDescent="0.2">
      <c r="A42" s="340">
        <v>1115070119</v>
      </c>
      <c r="B42" s="341" t="s">
        <v>371</v>
      </c>
      <c r="C42" s="341" t="s">
        <v>327</v>
      </c>
      <c r="D42" s="342">
        <v>26444443.920000002</v>
      </c>
      <c r="E42" s="342">
        <v>0</v>
      </c>
      <c r="F42" s="342">
        <v>174303.53</v>
      </c>
      <c r="G42" s="342">
        <v>26270140.390000001</v>
      </c>
      <c r="K42" s="343"/>
    </row>
    <row r="43" spans="1:11" x14ac:dyDescent="0.2">
      <c r="A43" s="340">
        <v>1115070121</v>
      </c>
      <c r="B43" s="341" t="s">
        <v>372</v>
      </c>
      <c r="C43" s="341" t="s">
        <v>327</v>
      </c>
      <c r="D43" s="342">
        <v>25049.05</v>
      </c>
      <c r="E43" s="342">
        <v>0</v>
      </c>
      <c r="F43" s="342">
        <v>0</v>
      </c>
      <c r="G43" s="342">
        <v>25049.05</v>
      </c>
      <c r="K43" s="343"/>
    </row>
    <row r="44" spans="1:11" x14ac:dyDescent="0.2">
      <c r="A44" s="340">
        <v>1115070122</v>
      </c>
      <c r="B44" s="341" t="s">
        <v>53</v>
      </c>
      <c r="C44" s="341" t="s">
        <v>327</v>
      </c>
      <c r="D44" s="342">
        <v>395120355.20999998</v>
      </c>
      <c r="E44" s="342">
        <v>0</v>
      </c>
      <c r="F44" s="342">
        <v>81755330.209999993</v>
      </c>
      <c r="G44" s="342">
        <v>313365025</v>
      </c>
      <c r="K44" s="343"/>
    </row>
    <row r="45" spans="1:11" x14ac:dyDescent="0.2">
      <c r="A45" s="340">
        <v>1115070123</v>
      </c>
      <c r="B45" s="341" t="s">
        <v>373</v>
      </c>
      <c r="C45" s="341" t="s">
        <v>327</v>
      </c>
      <c r="D45" s="342">
        <v>98229808.980000004</v>
      </c>
      <c r="E45" s="342">
        <v>22565488.68</v>
      </c>
      <c r="F45" s="342">
        <v>0</v>
      </c>
      <c r="G45" s="342">
        <v>120795297.66</v>
      </c>
      <c r="K45" s="343"/>
    </row>
    <row r="46" spans="1:11" x14ac:dyDescent="0.2">
      <c r="A46" s="340">
        <v>1115070124</v>
      </c>
      <c r="B46" s="341" t="s">
        <v>374</v>
      </c>
      <c r="C46" s="341" t="s">
        <v>327</v>
      </c>
      <c r="D46" s="342">
        <v>128488574.54000001</v>
      </c>
      <c r="E46" s="342">
        <v>33857231.479999997</v>
      </c>
      <c r="F46" s="342">
        <v>0</v>
      </c>
      <c r="G46" s="342">
        <v>162345806.02000001</v>
      </c>
      <c r="K46" s="343"/>
    </row>
    <row r="47" spans="1:11" x14ac:dyDescent="0.2">
      <c r="A47" s="340">
        <v>1115070125</v>
      </c>
      <c r="B47" s="341" t="s">
        <v>375</v>
      </c>
      <c r="C47" s="341" t="s">
        <v>327</v>
      </c>
      <c r="D47" s="342">
        <v>128352987.09</v>
      </c>
      <c r="E47" s="342">
        <v>1413.6</v>
      </c>
      <c r="F47" s="342">
        <v>0</v>
      </c>
      <c r="G47" s="342">
        <v>128354400.69</v>
      </c>
      <c r="K47" s="343"/>
    </row>
    <row r="48" spans="1:11" x14ac:dyDescent="0.2">
      <c r="A48" s="340">
        <v>1115070126</v>
      </c>
      <c r="B48" s="341" t="s">
        <v>376</v>
      </c>
      <c r="C48" s="341" t="s">
        <v>327</v>
      </c>
      <c r="D48" s="342">
        <v>42359504.590000004</v>
      </c>
      <c r="E48" s="342">
        <v>0</v>
      </c>
      <c r="F48" s="342">
        <v>6871313.4199999999</v>
      </c>
      <c r="G48" s="342">
        <v>35488191.170000002</v>
      </c>
      <c r="K48" s="343"/>
    </row>
    <row r="49" spans="1:11" x14ac:dyDescent="0.2">
      <c r="A49" s="340">
        <v>1115070127</v>
      </c>
      <c r="B49" s="341" t="s">
        <v>377</v>
      </c>
      <c r="C49" s="341" t="s">
        <v>327</v>
      </c>
      <c r="D49" s="342">
        <v>2620110.0299999998</v>
      </c>
      <c r="E49" s="342">
        <v>40416104.640000001</v>
      </c>
      <c r="F49" s="342">
        <v>0</v>
      </c>
      <c r="G49" s="342">
        <v>43036214.670000002</v>
      </c>
      <c r="K49" s="343"/>
    </row>
    <row r="50" spans="1:11" x14ac:dyDescent="0.2">
      <c r="A50" s="340">
        <v>1115070128</v>
      </c>
      <c r="B50" s="341" t="s">
        <v>378</v>
      </c>
      <c r="C50" s="341" t="s">
        <v>327</v>
      </c>
      <c r="D50" s="342">
        <v>189190278.13999999</v>
      </c>
      <c r="E50" s="342">
        <v>0</v>
      </c>
      <c r="F50" s="342">
        <v>3918613.9</v>
      </c>
      <c r="G50" s="342">
        <v>185271664.24000001</v>
      </c>
      <c r="K50" s="343"/>
    </row>
    <row r="51" spans="1:11" x14ac:dyDescent="0.2">
      <c r="A51" s="340">
        <v>1115070129</v>
      </c>
      <c r="B51" s="341" t="s">
        <v>379</v>
      </c>
      <c r="C51" s="341" t="s">
        <v>327</v>
      </c>
      <c r="D51" s="342">
        <v>17169384.190000001</v>
      </c>
      <c r="E51" s="342">
        <v>39440683.880000003</v>
      </c>
      <c r="F51" s="342">
        <v>0</v>
      </c>
      <c r="G51" s="342">
        <v>56610068.07</v>
      </c>
      <c r="K51" s="343"/>
    </row>
    <row r="52" spans="1:11" x14ac:dyDescent="0.2">
      <c r="A52" s="340">
        <v>13</v>
      </c>
      <c r="B52" s="341" t="s">
        <v>380</v>
      </c>
      <c r="C52" s="341" t="s">
        <v>327</v>
      </c>
      <c r="D52" s="342">
        <v>40487282184.660004</v>
      </c>
      <c r="E52" s="342">
        <v>6232333891.1499996</v>
      </c>
      <c r="F52" s="342">
        <v>8464502264.1899996</v>
      </c>
      <c r="G52" s="342">
        <v>38255113811.620003</v>
      </c>
      <c r="K52" s="343"/>
    </row>
    <row r="53" spans="1:11" x14ac:dyDescent="0.2">
      <c r="A53" s="340">
        <v>1301</v>
      </c>
      <c r="B53" s="341" t="s">
        <v>381</v>
      </c>
      <c r="C53" s="341" t="s">
        <v>327</v>
      </c>
      <c r="D53" s="342">
        <v>30468295908.139999</v>
      </c>
      <c r="E53" s="342">
        <v>2690810270.3800001</v>
      </c>
      <c r="F53" s="342">
        <v>3650313769.7199998</v>
      </c>
      <c r="G53" s="342">
        <v>29508792408.799999</v>
      </c>
      <c r="K53" s="343"/>
    </row>
    <row r="54" spans="1:11" x14ac:dyDescent="0.2">
      <c r="A54" s="340">
        <v>130105</v>
      </c>
      <c r="B54" s="341" t="s">
        <v>382</v>
      </c>
      <c r="C54" s="341" t="s">
        <v>327</v>
      </c>
      <c r="D54" s="342">
        <v>933000000.01999998</v>
      </c>
      <c r="E54" s="342">
        <v>662605000</v>
      </c>
      <c r="F54" s="342">
        <v>675875000</v>
      </c>
      <c r="G54" s="342">
        <v>919730000.01999998</v>
      </c>
      <c r="K54" s="343"/>
    </row>
    <row r="55" spans="1:11" x14ac:dyDescent="0.2">
      <c r="A55" s="340">
        <v>13010501</v>
      </c>
      <c r="B55" s="341" t="s">
        <v>383</v>
      </c>
      <c r="C55" s="341" t="s">
        <v>327</v>
      </c>
      <c r="D55" s="342">
        <v>933000000.01999998</v>
      </c>
      <c r="E55" s="342">
        <v>662605000</v>
      </c>
      <c r="F55" s="342">
        <v>675875000</v>
      </c>
      <c r="G55" s="342">
        <v>919730000.01999998</v>
      </c>
      <c r="K55" s="343"/>
    </row>
    <row r="56" spans="1:11" x14ac:dyDescent="0.2">
      <c r="A56" s="340">
        <v>130115</v>
      </c>
      <c r="B56" s="341" t="s">
        <v>384</v>
      </c>
      <c r="C56" s="341" t="s">
        <v>327</v>
      </c>
      <c r="D56" s="342">
        <v>29535295908.119999</v>
      </c>
      <c r="E56" s="342">
        <v>2028205270.3800001</v>
      </c>
      <c r="F56" s="342">
        <v>2974438769.7199998</v>
      </c>
      <c r="G56" s="342">
        <v>28589062408.779999</v>
      </c>
      <c r="K56" s="343"/>
    </row>
    <row r="57" spans="1:11" x14ac:dyDescent="0.2">
      <c r="A57" s="340">
        <v>13011501</v>
      </c>
      <c r="B57" s="341" t="s">
        <v>385</v>
      </c>
      <c r="C57" s="341" t="s">
        <v>327</v>
      </c>
      <c r="D57" s="342">
        <v>29094629900.049999</v>
      </c>
      <c r="E57" s="342">
        <v>2024897033.1300001</v>
      </c>
      <c r="F57" s="342">
        <v>2874869703.1300001</v>
      </c>
      <c r="G57" s="342">
        <v>28244657230.049999</v>
      </c>
      <c r="K57" s="343"/>
    </row>
    <row r="58" spans="1:11" x14ac:dyDescent="0.2">
      <c r="A58" s="340">
        <v>13011502</v>
      </c>
      <c r="B58" s="341" t="s">
        <v>386</v>
      </c>
      <c r="C58" s="341" t="s">
        <v>327</v>
      </c>
      <c r="D58" s="342">
        <v>440666008.06999999</v>
      </c>
      <c r="E58" s="342">
        <v>3308237.25</v>
      </c>
      <c r="F58" s="342">
        <v>99569066.590000004</v>
      </c>
      <c r="G58" s="342">
        <v>344405178.73000002</v>
      </c>
      <c r="K58" s="343"/>
    </row>
    <row r="59" spans="1:11" x14ac:dyDescent="0.2">
      <c r="A59" s="340">
        <v>1302</v>
      </c>
      <c r="B59" s="341" t="s">
        <v>387</v>
      </c>
      <c r="C59" s="341" t="s">
        <v>327</v>
      </c>
      <c r="D59" s="342">
        <v>1639871318.76</v>
      </c>
      <c r="E59" s="342">
        <v>3403554915.9400001</v>
      </c>
      <c r="F59" s="342">
        <v>4796852844.4200001</v>
      </c>
      <c r="G59" s="342">
        <v>246573390.28</v>
      </c>
      <c r="K59" s="343"/>
    </row>
    <row r="60" spans="1:11" x14ac:dyDescent="0.2">
      <c r="A60" s="340">
        <v>130205</v>
      </c>
      <c r="B60" s="341" t="s">
        <v>388</v>
      </c>
      <c r="C60" s="341" t="s">
        <v>327</v>
      </c>
      <c r="D60" s="342">
        <v>1639871318.76</v>
      </c>
      <c r="E60" s="342">
        <v>3403554915.9400001</v>
      </c>
      <c r="F60" s="342">
        <v>4796852844.4200001</v>
      </c>
      <c r="G60" s="342">
        <v>246573390.28</v>
      </c>
      <c r="K60" s="343"/>
    </row>
    <row r="61" spans="1:11" x14ac:dyDescent="0.2">
      <c r="A61" s="340">
        <v>13020502</v>
      </c>
      <c r="B61" s="341" t="s">
        <v>389</v>
      </c>
      <c r="C61" s="341" t="s">
        <v>327</v>
      </c>
      <c r="D61" s="342">
        <v>1639871318.76</v>
      </c>
      <c r="E61" s="342">
        <v>3403554915.9400001</v>
      </c>
      <c r="F61" s="342">
        <v>4796852844.4200001</v>
      </c>
      <c r="G61" s="342">
        <v>246573390.28</v>
      </c>
      <c r="K61" s="343"/>
    </row>
    <row r="62" spans="1:11" x14ac:dyDescent="0.2">
      <c r="A62" s="340">
        <v>1303</v>
      </c>
      <c r="B62" s="341" t="s">
        <v>390</v>
      </c>
      <c r="C62" s="341" t="s">
        <v>327</v>
      </c>
      <c r="D62" s="342">
        <v>7354434293.2600002</v>
      </c>
      <c r="E62" s="342">
        <v>74991804.879999995</v>
      </c>
      <c r="F62" s="342">
        <v>11814399.4</v>
      </c>
      <c r="G62" s="342">
        <v>7417611698.7399998</v>
      </c>
      <c r="K62" s="343"/>
    </row>
    <row r="63" spans="1:11" x14ac:dyDescent="0.2">
      <c r="A63" s="340">
        <v>130315</v>
      </c>
      <c r="B63" s="341" t="s">
        <v>384</v>
      </c>
      <c r="C63" s="341" t="s">
        <v>327</v>
      </c>
      <c r="D63" s="342">
        <v>7354434293.2600002</v>
      </c>
      <c r="E63" s="342">
        <v>74991804.879999995</v>
      </c>
      <c r="F63" s="342">
        <v>11814399.4</v>
      </c>
      <c r="G63" s="342">
        <v>7417611698.7399998</v>
      </c>
      <c r="K63" s="343"/>
    </row>
    <row r="64" spans="1:11" x14ac:dyDescent="0.2">
      <c r="A64" s="340">
        <v>13031501</v>
      </c>
      <c r="B64" s="341" t="s">
        <v>384</v>
      </c>
      <c r="C64" s="341" t="s">
        <v>327</v>
      </c>
      <c r="D64" s="342">
        <v>7354434293.2600002</v>
      </c>
      <c r="E64" s="342">
        <v>74991804.879999995</v>
      </c>
      <c r="F64" s="342">
        <v>11814399.4</v>
      </c>
      <c r="G64" s="342">
        <v>7417611698.7399998</v>
      </c>
      <c r="K64" s="343"/>
    </row>
    <row r="65" spans="1:11" x14ac:dyDescent="0.2">
      <c r="A65" s="340">
        <v>1304</v>
      </c>
      <c r="B65" s="341" t="s">
        <v>391</v>
      </c>
      <c r="C65" s="341" t="s">
        <v>327</v>
      </c>
      <c r="D65" s="342">
        <v>68623000</v>
      </c>
      <c r="E65" s="342">
        <v>57697397.920000002</v>
      </c>
      <c r="F65" s="342">
        <v>0</v>
      </c>
      <c r="G65" s="342">
        <v>126320397.92</v>
      </c>
      <c r="K65" s="343"/>
    </row>
    <row r="66" spans="1:11" x14ac:dyDescent="0.2">
      <c r="A66" s="340">
        <v>130405</v>
      </c>
      <c r="B66" s="341" t="s">
        <v>388</v>
      </c>
      <c r="C66" s="341" t="s">
        <v>327</v>
      </c>
      <c r="D66" s="342">
        <v>68623000</v>
      </c>
      <c r="E66" s="342">
        <v>57697397.920000002</v>
      </c>
      <c r="F66" s="342">
        <v>0</v>
      </c>
      <c r="G66" s="342">
        <v>126320397.92</v>
      </c>
      <c r="K66" s="343"/>
    </row>
    <row r="67" spans="1:11" x14ac:dyDescent="0.2">
      <c r="A67" s="340">
        <v>13040503</v>
      </c>
      <c r="B67" s="341" t="s">
        <v>392</v>
      </c>
      <c r="C67" s="341" t="s">
        <v>327</v>
      </c>
      <c r="D67" s="342">
        <v>68623000</v>
      </c>
      <c r="E67" s="342">
        <v>57697397.920000002</v>
      </c>
      <c r="F67" s="342">
        <v>0</v>
      </c>
      <c r="G67" s="342">
        <v>126320397.92</v>
      </c>
      <c r="K67" s="343"/>
    </row>
    <row r="68" spans="1:11" x14ac:dyDescent="0.2">
      <c r="A68" s="340">
        <v>1320</v>
      </c>
      <c r="B68" s="341" t="s">
        <v>393</v>
      </c>
      <c r="C68" s="341" t="s">
        <v>327</v>
      </c>
      <c r="D68" s="342">
        <v>956057664.5</v>
      </c>
      <c r="E68" s="342">
        <v>5279502.03</v>
      </c>
      <c r="F68" s="342">
        <v>5521250.6500000004</v>
      </c>
      <c r="G68" s="342">
        <v>955815915.88</v>
      </c>
      <c r="K68" s="343"/>
    </row>
    <row r="69" spans="1:11" x14ac:dyDescent="0.2">
      <c r="A69" s="340">
        <v>132015</v>
      </c>
      <c r="B69" s="341" t="s">
        <v>394</v>
      </c>
      <c r="C69" s="341" t="s">
        <v>327</v>
      </c>
      <c r="D69" s="342">
        <v>956057664.5</v>
      </c>
      <c r="E69" s="342">
        <v>5279502.03</v>
      </c>
      <c r="F69" s="342">
        <v>5521250.6500000004</v>
      </c>
      <c r="G69" s="342">
        <v>955815915.88</v>
      </c>
      <c r="K69" s="343"/>
    </row>
    <row r="70" spans="1:11" x14ac:dyDescent="0.2">
      <c r="A70" s="340">
        <v>13201508</v>
      </c>
      <c r="B70" s="341" t="s">
        <v>348</v>
      </c>
      <c r="C70" s="341" t="s">
        <v>327</v>
      </c>
      <c r="D70" s="342">
        <v>37968770.859999999</v>
      </c>
      <c r="E70" s="342">
        <v>0</v>
      </c>
      <c r="F70" s="342">
        <v>5521250.6500000004</v>
      </c>
      <c r="G70" s="342">
        <v>32447520.210000001</v>
      </c>
      <c r="K70" s="343"/>
    </row>
    <row r="71" spans="1:11" x14ac:dyDescent="0.2">
      <c r="A71" s="340">
        <v>13201516</v>
      </c>
      <c r="B71" s="341" t="s">
        <v>395</v>
      </c>
      <c r="C71" s="341" t="s">
        <v>327</v>
      </c>
      <c r="D71" s="342">
        <v>918088893.63999999</v>
      </c>
      <c r="E71" s="342">
        <v>5279502.03</v>
      </c>
      <c r="F71" s="342">
        <v>0</v>
      </c>
      <c r="G71" s="342">
        <v>923368395.66999996</v>
      </c>
      <c r="K71" s="343"/>
    </row>
    <row r="72" spans="1:11" x14ac:dyDescent="0.2">
      <c r="A72" s="340">
        <v>16</v>
      </c>
      <c r="B72" s="341" t="s">
        <v>396</v>
      </c>
      <c r="C72" s="341" t="s">
        <v>327</v>
      </c>
      <c r="D72" s="342">
        <v>13997125722.290001</v>
      </c>
      <c r="E72" s="342">
        <v>8967914012.8899994</v>
      </c>
      <c r="F72" s="342">
        <v>13368760713.82</v>
      </c>
      <c r="G72" s="342">
        <v>9596279021.3600006</v>
      </c>
      <c r="K72" s="343"/>
    </row>
    <row r="73" spans="1:11" x14ac:dyDescent="0.2">
      <c r="A73" s="340">
        <v>1610</v>
      </c>
      <c r="B73" s="341" t="s">
        <v>397</v>
      </c>
      <c r="C73" s="341" t="s">
        <v>327</v>
      </c>
      <c r="D73" s="342">
        <v>6017601852.3199997</v>
      </c>
      <c r="E73" s="342">
        <v>5459841688.3900003</v>
      </c>
      <c r="F73" s="342">
        <v>5744462940.7700005</v>
      </c>
      <c r="G73" s="342">
        <v>5732980599.9399996</v>
      </c>
      <c r="K73" s="343"/>
    </row>
    <row r="74" spans="1:11" x14ac:dyDescent="0.2">
      <c r="A74" s="340">
        <v>161030</v>
      </c>
      <c r="B74" s="341" t="s">
        <v>398</v>
      </c>
      <c r="C74" s="341" t="s">
        <v>327</v>
      </c>
      <c r="D74" s="342">
        <v>5992329852.3199997</v>
      </c>
      <c r="E74" s="342">
        <v>5431995688.3900003</v>
      </c>
      <c r="F74" s="342">
        <v>5716616940.7700005</v>
      </c>
      <c r="G74" s="342">
        <v>5707708599.9399996</v>
      </c>
      <c r="K74" s="343"/>
    </row>
    <row r="75" spans="1:11" x14ac:dyDescent="0.2">
      <c r="A75" s="340">
        <v>16103001</v>
      </c>
      <c r="B75" s="341" t="s">
        <v>399</v>
      </c>
      <c r="C75" s="341" t="s">
        <v>327</v>
      </c>
      <c r="D75" s="342">
        <v>5992329852.3199997</v>
      </c>
      <c r="E75" s="342">
        <v>5431995688.3900003</v>
      </c>
      <c r="F75" s="342">
        <v>5716616940.7700005</v>
      </c>
      <c r="G75" s="342">
        <v>5707708599.9399996</v>
      </c>
      <c r="K75" s="343"/>
    </row>
    <row r="76" spans="1:11" x14ac:dyDescent="0.2">
      <c r="A76" s="340">
        <v>1610300105</v>
      </c>
      <c r="B76" s="341" t="s">
        <v>399</v>
      </c>
      <c r="C76" s="341" t="s">
        <v>327</v>
      </c>
      <c r="D76" s="342">
        <v>5992329852.3199997</v>
      </c>
      <c r="E76" s="342">
        <v>5431995688.3900003</v>
      </c>
      <c r="F76" s="342">
        <v>5716616940.7700005</v>
      </c>
      <c r="G76" s="342">
        <v>5707708599.9399996</v>
      </c>
      <c r="K76" s="343"/>
    </row>
    <row r="77" spans="1:11" x14ac:dyDescent="0.2">
      <c r="A77" s="340">
        <v>161095</v>
      </c>
      <c r="B77" s="341" t="s">
        <v>400</v>
      </c>
      <c r="C77" s="341" t="s">
        <v>327</v>
      </c>
      <c r="D77" s="342">
        <v>25272000</v>
      </c>
      <c r="E77" s="342">
        <v>27846000</v>
      </c>
      <c r="F77" s="342">
        <v>27846000</v>
      </c>
      <c r="G77" s="342">
        <v>25272000</v>
      </c>
      <c r="K77" s="343"/>
    </row>
    <row r="78" spans="1:11" x14ac:dyDescent="0.2">
      <c r="A78" s="340">
        <v>16109501</v>
      </c>
      <c r="B78" s="341" t="s">
        <v>401</v>
      </c>
      <c r="C78" s="341" t="s">
        <v>327</v>
      </c>
      <c r="D78" s="342">
        <v>25272000</v>
      </c>
      <c r="E78" s="342">
        <v>27846000</v>
      </c>
      <c r="F78" s="342">
        <v>27846000</v>
      </c>
      <c r="G78" s="342">
        <v>25272000</v>
      </c>
      <c r="K78" s="343"/>
    </row>
    <row r="79" spans="1:11" x14ac:dyDescent="0.2">
      <c r="A79" s="340">
        <v>1610950103</v>
      </c>
      <c r="B79" s="341" t="s">
        <v>402</v>
      </c>
      <c r="C79" s="341" t="s">
        <v>327</v>
      </c>
      <c r="D79" s="342">
        <v>25272000</v>
      </c>
      <c r="E79" s="342">
        <v>27846000</v>
      </c>
      <c r="F79" s="342">
        <v>27846000</v>
      </c>
      <c r="G79" s="342">
        <v>25272000</v>
      </c>
      <c r="K79" s="343"/>
    </row>
    <row r="80" spans="1:11" x14ac:dyDescent="0.2">
      <c r="A80" s="340">
        <v>1612</v>
      </c>
      <c r="B80" s="341" t="s">
        <v>403</v>
      </c>
      <c r="C80" s="341" t="s">
        <v>327</v>
      </c>
      <c r="D80" s="342">
        <v>39326559.399999999</v>
      </c>
      <c r="E80" s="342">
        <v>87710823</v>
      </c>
      <c r="F80" s="342">
        <v>87710823</v>
      </c>
      <c r="G80" s="342">
        <v>39326559.399999999</v>
      </c>
      <c r="K80" s="343"/>
    </row>
    <row r="81" spans="1:11" x14ac:dyDescent="0.2">
      <c r="A81" s="340">
        <v>161205</v>
      </c>
      <c r="B81" s="341" t="s">
        <v>404</v>
      </c>
      <c r="C81" s="341" t="s">
        <v>327</v>
      </c>
      <c r="D81" s="342">
        <v>39326559.399999999</v>
      </c>
      <c r="E81" s="342">
        <v>87710823</v>
      </c>
      <c r="F81" s="342">
        <v>87710823</v>
      </c>
      <c r="G81" s="342">
        <v>39326559.399999999</v>
      </c>
      <c r="K81" s="343"/>
    </row>
    <row r="82" spans="1:11" x14ac:dyDescent="0.2">
      <c r="A82" s="340">
        <v>16120501</v>
      </c>
      <c r="B82" s="341" t="s">
        <v>405</v>
      </c>
      <c r="C82" s="341" t="s">
        <v>327</v>
      </c>
      <c r="D82" s="342">
        <v>39326559.399999999</v>
      </c>
      <c r="E82" s="342">
        <v>87710823</v>
      </c>
      <c r="F82" s="342">
        <v>87710823</v>
      </c>
      <c r="G82" s="342">
        <v>39326559.399999999</v>
      </c>
      <c r="K82" s="343"/>
    </row>
    <row r="83" spans="1:11" x14ac:dyDescent="0.2">
      <c r="A83" s="340">
        <v>1630</v>
      </c>
      <c r="B83" s="341" t="s">
        <v>406</v>
      </c>
      <c r="C83" s="341" t="s">
        <v>327</v>
      </c>
      <c r="D83" s="342">
        <v>6563454130.8000002</v>
      </c>
      <c r="E83" s="342">
        <v>2979435551.98</v>
      </c>
      <c r="F83" s="342">
        <v>7221486110.1199999</v>
      </c>
      <c r="G83" s="342">
        <v>2321403572.6599998</v>
      </c>
      <c r="K83" s="343"/>
    </row>
    <row r="84" spans="1:11" x14ac:dyDescent="0.2">
      <c r="A84" s="340">
        <v>163005</v>
      </c>
      <c r="B84" s="341" t="s">
        <v>407</v>
      </c>
      <c r="C84" s="341" t="s">
        <v>327</v>
      </c>
      <c r="D84" s="342">
        <v>689666000</v>
      </c>
      <c r="E84" s="342">
        <v>0</v>
      </c>
      <c r="F84" s="342">
        <v>689666000</v>
      </c>
      <c r="G84" s="342">
        <v>0</v>
      </c>
      <c r="K84" s="343"/>
    </row>
    <row r="85" spans="1:11" x14ac:dyDescent="0.2">
      <c r="A85" s="340">
        <v>16300502</v>
      </c>
      <c r="B85" s="341" t="s">
        <v>408</v>
      </c>
      <c r="C85" s="341" t="s">
        <v>327</v>
      </c>
      <c r="D85" s="342">
        <v>689666000</v>
      </c>
      <c r="E85" s="342">
        <v>0</v>
      </c>
      <c r="F85" s="342">
        <v>689666000</v>
      </c>
      <c r="G85" s="342">
        <v>0</v>
      </c>
      <c r="K85" s="343"/>
    </row>
    <row r="86" spans="1:11" x14ac:dyDescent="0.2">
      <c r="A86" s="340">
        <v>163015</v>
      </c>
      <c r="B86" s="341" t="s">
        <v>409</v>
      </c>
      <c r="C86" s="341" t="s">
        <v>327</v>
      </c>
      <c r="D86" s="342">
        <v>5299937695.8599997</v>
      </c>
      <c r="E86" s="342">
        <v>592811823.35000002</v>
      </c>
      <c r="F86" s="342">
        <v>5892749519.21</v>
      </c>
      <c r="G86" s="342">
        <v>0</v>
      </c>
      <c r="K86" s="343"/>
    </row>
    <row r="87" spans="1:11" x14ac:dyDescent="0.2">
      <c r="A87" s="340">
        <v>16301501</v>
      </c>
      <c r="B87" s="341" t="s">
        <v>410</v>
      </c>
      <c r="C87" s="341" t="s">
        <v>327</v>
      </c>
      <c r="D87" s="342">
        <v>5247153754.8599997</v>
      </c>
      <c r="E87" s="342">
        <v>588143002.35000002</v>
      </c>
      <c r="F87" s="342">
        <v>5835296757.21</v>
      </c>
      <c r="G87" s="342">
        <v>0</v>
      </c>
      <c r="K87" s="343"/>
    </row>
    <row r="88" spans="1:11" x14ac:dyDescent="0.2">
      <c r="A88" s="340">
        <v>1630150102</v>
      </c>
      <c r="B88" s="341" t="s">
        <v>411</v>
      </c>
      <c r="C88" s="341" t="s">
        <v>327</v>
      </c>
      <c r="D88" s="342">
        <v>5111403120.5600004</v>
      </c>
      <c r="E88" s="342">
        <v>576630716.69000006</v>
      </c>
      <c r="F88" s="342">
        <v>5688033837.25</v>
      </c>
      <c r="G88" s="342">
        <v>0</v>
      </c>
      <c r="K88" s="343"/>
    </row>
    <row r="89" spans="1:11" x14ac:dyDescent="0.2">
      <c r="A89" s="340">
        <v>1630150104</v>
      </c>
      <c r="B89" s="341" t="s">
        <v>412</v>
      </c>
      <c r="C89" s="341" t="s">
        <v>327</v>
      </c>
      <c r="D89" s="342">
        <v>135750634.30000001</v>
      </c>
      <c r="E89" s="342">
        <v>11512285.66</v>
      </c>
      <c r="F89" s="342">
        <v>147262919.96000001</v>
      </c>
      <c r="G89" s="342">
        <v>0</v>
      </c>
      <c r="K89" s="343"/>
    </row>
    <row r="90" spans="1:11" x14ac:dyDescent="0.2">
      <c r="A90" s="340">
        <v>16301503</v>
      </c>
      <c r="B90" s="341" t="s">
        <v>413</v>
      </c>
      <c r="C90" s="341" t="s">
        <v>327</v>
      </c>
      <c r="D90" s="342">
        <v>28314000</v>
      </c>
      <c r="E90" s="342">
        <v>2574000</v>
      </c>
      <c r="F90" s="342">
        <v>30888000</v>
      </c>
      <c r="G90" s="342">
        <v>0</v>
      </c>
      <c r="K90" s="343"/>
    </row>
    <row r="91" spans="1:11" x14ac:dyDescent="0.2">
      <c r="A91" s="340">
        <v>1630150301</v>
      </c>
      <c r="B91" s="341" t="s">
        <v>414</v>
      </c>
      <c r="C91" s="341" t="s">
        <v>327</v>
      </c>
      <c r="D91" s="342">
        <v>28314000</v>
      </c>
      <c r="E91" s="342">
        <v>2574000</v>
      </c>
      <c r="F91" s="342">
        <v>30888000</v>
      </c>
      <c r="G91" s="342">
        <v>0</v>
      </c>
      <c r="K91" s="343"/>
    </row>
    <row r="92" spans="1:11" x14ac:dyDescent="0.2">
      <c r="A92" s="340">
        <v>16301505</v>
      </c>
      <c r="B92" s="341" t="s">
        <v>415</v>
      </c>
      <c r="C92" s="341" t="s">
        <v>327</v>
      </c>
      <c r="D92" s="342">
        <v>24469941</v>
      </c>
      <c r="E92" s="342">
        <v>2094821</v>
      </c>
      <c r="F92" s="342">
        <v>26564762</v>
      </c>
      <c r="G92" s="342">
        <v>0</v>
      </c>
      <c r="K92" s="343"/>
    </row>
    <row r="93" spans="1:11" x14ac:dyDescent="0.2">
      <c r="A93" s="340">
        <v>1630150501</v>
      </c>
      <c r="B93" s="341" t="s">
        <v>415</v>
      </c>
      <c r="C93" s="341" t="s">
        <v>327</v>
      </c>
      <c r="D93" s="342">
        <v>24469941</v>
      </c>
      <c r="E93" s="342">
        <v>2094821</v>
      </c>
      <c r="F93" s="342">
        <v>26564762</v>
      </c>
      <c r="G93" s="342">
        <v>0</v>
      </c>
      <c r="K93" s="343"/>
    </row>
    <row r="94" spans="1:11" x14ac:dyDescent="0.2">
      <c r="A94" s="340">
        <v>163025</v>
      </c>
      <c r="B94" s="341" t="s">
        <v>1029</v>
      </c>
      <c r="C94" s="341" t="s">
        <v>327</v>
      </c>
      <c r="D94" s="342">
        <v>0</v>
      </c>
      <c r="E94" s="342">
        <v>2321403572.6599998</v>
      </c>
      <c r="F94" s="342">
        <v>0</v>
      </c>
      <c r="G94" s="342">
        <v>2321403572.6599998</v>
      </c>
      <c r="K94" s="343"/>
    </row>
    <row r="95" spans="1:11" x14ac:dyDescent="0.2">
      <c r="A95" s="340">
        <v>16302501</v>
      </c>
      <c r="B95" s="341" t="s">
        <v>1029</v>
      </c>
      <c r="C95" s="341" t="s">
        <v>327</v>
      </c>
      <c r="D95" s="342">
        <v>0</v>
      </c>
      <c r="E95" s="342">
        <v>2321403572.6599998</v>
      </c>
      <c r="F95" s="342">
        <v>0</v>
      </c>
      <c r="G95" s="342">
        <v>2321403572.6599998</v>
      </c>
      <c r="K95" s="343"/>
    </row>
    <row r="96" spans="1:11" x14ac:dyDescent="0.2">
      <c r="A96" s="340">
        <v>1630250101</v>
      </c>
      <c r="B96" s="341" t="s">
        <v>1029</v>
      </c>
      <c r="C96" s="341" t="s">
        <v>327</v>
      </c>
      <c r="D96" s="342">
        <v>0</v>
      </c>
      <c r="E96" s="342">
        <v>2321403572.6599998</v>
      </c>
      <c r="F96" s="342">
        <v>0</v>
      </c>
      <c r="G96" s="342">
        <v>2321403572.6599998</v>
      </c>
      <c r="K96" s="343"/>
    </row>
    <row r="97" spans="1:11" x14ac:dyDescent="0.2">
      <c r="A97" s="340">
        <v>163045</v>
      </c>
      <c r="B97" s="341" t="s">
        <v>1030</v>
      </c>
      <c r="C97" s="341" t="s">
        <v>327</v>
      </c>
      <c r="D97" s="342">
        <v>573850434.94000006</v>
      </c>
      <c r="E97" s="342">
        <v>65220155.969999999</v>
      </c>
      <c r="F97" s="342">
        <v>639070590.90999997</v>
      </c>
      <c r="G97" s="342">
        <v>0</v>
      </c>
      <c r="K97" s="343"/>
    </row>
    <row r="98" spans="1:11" x14ac:dyDescent="0.2">
      <c r="A98" s="340">
        <v>16304503</v>
      </c>
      <c r="B98" s="341" t="s">
        <v>416</v>
      </c>
      <c r="C98" s="341" t="s">
        <v>327</v>
      </c>
      <c r="D98" s="342">
        <v>0</v>
      </c>
      <c r="E98" s="342">
        <v>2302456.39</v>
      </c>
      <c r="F98" s="342">
        <v>2302456.39</v>
      </c>
      <c r="G98" s="342">
        <v>0</v>
      </c>
      <c r="K98" s="343"/>
    </row>
    <row r="99" spans="1:11" x14ac:dyDescent="0.2">
      <c r="A99" s="340">
        <v>1630450302</v>
      </c>
      <c r="B99" s="341" t="s">
        <v>417</v>
      </c>
      <c r="C99" s="341" t="s">
        <v>327</v>
      </c>
      <c r="D99" s="342">
        <v>0</v>
      </c>
      <c r="E99" s="342">
        <v>2302456.39</v>
      </c>
      <c r="F99" s="342">
        <v>2302456.39</v>
      </c>
      <c r="G99" s="342">
        <v>0</v>
      </c>
      <c r="K99" s="343"/>
    </row>
    <row r="100" spans="1:11" x14ac:dyDescent="0.2">
      <c r="A100" s="340">
        <v>16304504</v>
      </c>
      <c r="B100" s="341" t="s">
        <v>410</v>
      </c>
      <c r="C100" s="341" t="s">
        <v>327</v>
      </c>
      <c r="D100" s="342">
        <v>573850434.94000006</v>
      </c>
      <c r="E100" s="342">
        <v>62917699.579999998</v>
      </c>
      <c r="F100" s="342">
        <v>636768134.51999998</v>
      </c>
      <c r="G100" s="342">
        <v>0</v>
      </c>
      <c r="K100" s="343"/>
    </row>
    <row r="101" spans="1:11" x14ac:dyDescent="0.2">
      <c r="A101" s="340">
        <v>1630450401</v>
      </c>
      <c r="B101" s="341" t="s">
        <v>410</v>
      </c>
      <c r="C101" s="341" t="s">
        <v>327</v>
      </c>
      <c r="D101" s="342">
        <v>573850434.94000006</v>
      </c>
      <c r="E101" s="342">
        <v>62917699.579999998</v>
      </c>
      <c r="F101" s="342">
        <v>636768134.51999998</v>
      </c>
      <c r="G101" s="342">
        <v>0</v>
      </c>
      <c r="K101" s="343"/>
    </row>
    <row r="102" spans="1:11" x14ac:dyDescent="0.2">
      <c r="A102" s="340">
        <v>1632</v>
      </c>
      <c r="B102" s="341" t="s">
        <v>418</v>
      </c>
      <c r="C102" s="341" t="s">
        <v>327</v>
      </c>
      <c r="D102" s="342">
        <v>16503420</v>
      </c>
      <c r="E102" s="342">
        <v>44930980</v>
      </c>
      <c r="F102" s="342">
        <v>60868710</v>
      </c>
      <c r="G102" s="342">
        <v>565690</v>
      </c>
      <c r="K102" s="343"/>
    </row>
    <row r="103" spans="1:11" x14ac:dyDescent="0.2">
      <c r="A103" s="340">
        <v>163205</v>
      </c>
      <c r="B103" s="341" t="s">
        <v>419</v>
      </c>
      <c r="C103" s="341" t="s">
        <v>327</v>
      </c>
      <c r="D103" s="342">
        <v>16503420</v>
      </c>
      <c r="E103" s="342">
        <v>44930980</v>
      </c>
      <c r="F103" s="342">
        <v>60868710</v>
      </c>
      <c r="G103" s="342">
        <v>565690</v>
      </c>
      <c r="K103" s="343"/>
    </row>
    <row r="104" spans="1:11" x14ac:dyDescent="0.2">
      <c r="A104" s="340">
        <v>16320501</v>
      </c>
      <c r="B104" s="341" t="s">
        <v>420</v>
      </c>
      <c r="C104" s="341" t="s">
        <v>327</v>
      </c>
      <c r="D104" s="342">
        <v>16251656</v>
      </c>
      <c r="E104" s="342">
        <v>44930980</v>
      </c>
      <c r="F104" s="342">
        <v>60616946</v>
      </c>
      <c r="G104" s="342">
        <v>565690</v>
      </c>
      <c r="K104" s="343"/>
    </row>
    <row r="105" spans="1:11" x14ac:dyDescent="0.2">
      <c r="A105" s="340">
        <v>16320502</v>
      </c>
      <c r="B105" s="341" t="s">
        <v>421</v>
      </c>
      <c r="C105" s="341" t="s">
        <v>327</v>
      </c>
      <c r="D105" s="342">
        <v>251764</v>
      </c>
      <c r="E105" s="342">
        <v>0</v>
      </c>
      <c r="F105" s="342">
        <v>251764</v>
      </c>
      <c r="G105" s="342">
        <v>0</v>
      </c>
      <c r="K105" s="343"/>
    </row>
    <row r="106" spans="1:11" x14ac:dyDescent="0.2">
      <c r="A106" s="340">
        <v>1634</v>
      </c>
      <c r="B106" s="341" t="s">
        <v>422</v>
      </c>
      <c r="C106" s="341" t="s">
        <v>327</v>
      </c>
      <c r="D106" s="342">
        <v>846033</v>
      </c>
      <c r="E106" s="342">
        <v>14584809</v>
      </c>
      <c r="F106" s="342">
        <v>14589140</v>
      </c>
      <c r="G106" s="342">
        <v>841702</v>
      </c>
      <c r="K106" s="343"/>
    </row>
    <row r="107" spans="1:11" x14ac:dyDescent="0.2">
      <c r="A107" s="340">
        <v>163420</v>
      </c>
      <c r="B107" s="341" t="s">
        <v>423</v>
      </c>
      <c r="C107" s="341" t="s">
        <v>327</v>
      </c>
      <c r="D107" s="342">
        <v>519205</v>
      </c>
      <c r="E107" s="342">
        <v>14128317</v>
      </c>
      <c r="F107" s="342">
        <v>14128314</v>
      </c>
      <c r="G107" s="342">
        <v>519208</v>
      </c>
      <c r="K107" s="343"/>
    </row>
    <row r="108" spans="1:11" x14ac:dyDescent="0.2">
      <c r="A108" s="340">
        <v>16342005</v>
      </c>
      <c r="B108" s="341" t="s">
        <v>424</v>
      </c>
      <c r="C108" s="341" t="s">
        <v>327</v>
      </c>
      <c r="D108" s="342">
        <v>519205</v>
      </c>
      <c r="E108" s="342">
        <v>14128317</v>
      </c>
      <c r="F108" s="342">
        <v>14128314</v>
      </c>
      <c r="G108" s="342">
        <v>519208</v>
      </c>
      <c r="K108" s="343"/>
    </row>
    <row r="109" spans="1:11" x14ac:dyDescent="0.2">
      <c r="A109" s="340">
        <v>1634200501</v>
      </c>
      <c r="B109" s="341" t="s">
        <v>424</v>
      </c>
      <c r="C109" s="341" t="s">
        <v>327</v>
      </c>
      <c r="D109" s="342">
        <v>519205</v>
      </c>
      <c r="E109" s="342">
        <v>14128317</v>
      </c>
      <c r="F109" s="342">
        <v>14128314</v>
      </c>
      <c r="G109" s="342">
        <v>519208</v>
      </c>
      <c r="K109" s="343"/>
    </row>
    <row r="110" spans="1:11" x14ac:dyDescent="0.2">
      <c r="A110" s="340">
        <v>163495</v>
      </c>
      <c r="B110" s="341" t="s">
        <v>425</v>
      </c>
      <c r="C110" s="341" t="s">
        <v>327</v>
      </c>
      <c r="D110" s="342">
        <v>326828</v>
      </c>
      <c r="E110" s="342">
        <v>456492</v>
      </c>
      <c r="F110" s="342">
        <v>460826</v>
      </c>
      <c r="G110" s="342">
        <v>322494</v>
      </c>
      <c r="K110" s="343"/>
    </row>
    <row r="111" spans="1:11" x14ac:dyDescent="0.2">
      <c r="A111" s="340">
        <v>16349501</v>
      </c>
      <c r="B111" s="341" t="s">
        <v>426</v>
      </c>
      <c r="C111" s="341" t="s">
        <v>327</v>
      </c>
      <c r="D111" s="342">
        <v>0</v>
      </c>
      <c r="E111" s="342">
        <v>0</v>
      </c>
      <c r="F111" s="342">
        <v>0</v>
      </c>
      <c r="G111" s="342">
        <v>0</v>
      </c>
      <c r="K111" s="343"/>
    </row>
    <row r="112" spans="1:11" x14ac:dyDescent="0.2">
      <c r="A112" s="340">
        <v>16349502</v>
      </c>
      <c r="B112" s="341" t="s">
        <v>427</v>
      </c>
      <c r="C112" s="341" t="s">
        <v>327</v>
      </c>
      <c r="D112" s="342">
        <v>326828</v>
      </c>
      <c r="E112" s="342">
        <v>456492</v>
      </c>
      <c r="F112" s="342">
        <v>460826</v>
      </c>
      <c r="G112" s="342">
        <v>322494</v>
      </c>
      <c r="K112" s="343"/>
    </row>
    <row r="113" spans="1:11" x14ac:dyDescent="0.2">
      <c r="A113" s="340">
        <v>1634950207</v>
      </c>
      <c r="B113" s="341" t="s">
        <v>428</v>
      </c>
      <c r="C113" s="341" t="s">
        <v>327</v>
      </c>
      <c r="D113" s="342">
        <v>115668</v>
      </c>
      <c r="E113" s="342">
        <v>456026</v>
      </c>
      <c r="F113" s="342">
        <v>456026</v>
      </c>
      <c r="G113" s="342">
        <v>115668</v>
      </c>
      <c r="K113" s="343"/>
    </row>
    <row r="114" spans="1:11" x14ac:dyDescent="0.2">
      <c r="A114" s="340">
        <v>1634950210</v>
      </c>
      <c r="B114" s="341" t="s">
        <v>429</v>
      </c>
      <c r="C114" s="341" t="s">
        <v>327</v>
      </c>
      <c r="D114" s="342">
        <v>211160</v>
      </c>
      <c r="E114" s="342">
        <v>466</v>
      </c>
      <c r="F114" s="342">
        <v>4800</v>
      </c>
      <c r="G114" s="342">
        <v>206826</v>
      </c>
      <c r="K114" s="343"/>
    </row>
    <row r="115" spans="1:11" x14ac:dyDescent="0.2">
      <c r="A115" s="340">
        <v>1643</v>
      </c>
      <c r="B115" s="341" t="s">
        <v>430</v>
      </c>
      <c r="C115" s="341" t="s">
        <v>327</v>
      </c>
      <c r="D115" s="342">
        <v>1284741705.8699999</v>
      </c>
      <c r="E115" s="342">
        <v>230249811.53999999</v>
      </c>
      <c r="F115" s="342">
        <v>75354697.859999999</v>
      </c>
      <c r="G115" s="342">
        <v>1439636819.55</v>
      </c>
      <c r="K115" s="343"/>
    </row>
    <row r="116" spans="1:11" x14ac:dyDescent="0.2">
      <c r="A116" s="340">
        <v>164395</v>
      </c>
      <c r="B116" s="341" t="s">
        <v>431</v>
      </c>
      <c r="C116" s="341" t="s">
        <v>327</v>
      </c>
      <c r="D116" s="342">
        <v>1284741705.8699999</v>
      </c>
      <c r="E116" s="342">
        <v>230249811.53999999</v>
      </c>
      <c r="F116" s="342">
        <v>75354697.859999999</v>
      </c>
      <c r="G116" s="342">
        <v>1439636819.55</v>
      </c>
      <c r="K116" s="343"/>
    </row>
    <row r="117" spans="1:11" x14ac:dyDescent="0.2">
      <c r="A117" s="340">
        <v>16439501</v>
      </c>
      <c r="B117" s="341" t="s">
        <v>432</v>
      </c>
      <c r="C117" s="341" t="s">
        <v>327</v>
      </c>
      <c r="D117" s="342">
        <v>175305296.37</v>
      </c>
      <c r="E117" s="342">
        <v>0</v>
      </c>
      <c r="F117" s="342">
        <v>7500000</v>
      </c>
      <c r="G117" s="342">
        <v>167805296.37</v>
      </c>
      <c r="K117" s="343"/>
    </row>
    <row r="118" spans="1:11" x14ac:dyDescent="0.2">
      <c r="A118" s="340">
        <v>1643950101</v>
      </c>
      <c r="B118" s="341" t="s">
        <v>433</v>
      </c>
      <c r="C118" s="341" t="s">
        <v>327</v>
      </c>
      <c r="D118" s="342">
        <v>82431224.540000007</v>
      </c>
      <c r="E118" s="342">
        <v>0</v>
      </c>
      <c r="F118" s="342">
        <v>0</v>
      </c>
      <c r="G118" s="342">
        <v>82431224.540000007</v>
      </c>
      <c r="K118" s="343"/>
    </row>
    <row r="119" spans="1:11" x14ac:dyDescent="0.2">
      <c r="A119" s="340">
        <v>1643950102</v>
      </c>
      <c r="B119" s="341" t="s">
        <v>434</v>
      </c>
      <c r="C119" s="341" t="s">
        <v>327</v>
      </c>
      <c r="D119" s="342">
        <v>92874071.829999998</v>
      </c>
      <c r="E119" s="342">
        <v>0</v>
      </c>
      <c r="F119" s="342">
        <v>7500000</v>
      </c>
      <c r="G119" s="342">
        <v>85374071.829999998</v>
      </c>
      <c r="K119" s="343"/>
    </row>
    <row r="120" spans="1:11" x14ac:dyDescent="0.2">
      <c r="A120" s="340">
        <v>16439502</v>
      </c>
      <c r="B120" s="341" t="s">
        <v>435</v>
      </c>
      <c r="C120" s="341" t="s">
        <v>327</v>
      </c>
      <c r="D120" s="342">
        <v>1109436409.5</v>
      </c>
      <c r="E120" s="342">
        <v>230249811.53999999</v>
      </c>
      <c r="F120" s="342">
        <v>67854697.859999999</v>
      </c>
      <c r="G120" s="342">
        <v>1271831523.1800001</v>
      </c>
      <c r="K120" s="343"/>
    </row>
    <row r="121" spans="1:11" x14ac:dyDescent="0.2">
      <c r="A121" s="340">
        <v>1643950202</v>
      </c>
      <c r="B121" s="341" t="s">
        <v>366</v>
      </c>
      <c r="C121" s="341" t="s">
        <v>327</v>
      </c>
      <c r="D121" s="342">
        <v>303738048.41000003</v>
      </c>
      <c r="E121" s="342">
        <v>0</v>
      </c>
      <c r="F121" s="342">
        <v>0</v>
      </c>
      <c r="G121" s="342">
        <v>303738048.41000003</v>
      </c>
      <c r="K121" s="343"/>
    </row>
    <row r="122" spans="1:11" x14ac:dyDescent="0.2">
      <c r="A122" s="340">
        <v>1643950208</v>
      </c>
      <c r="B122" s="341" t="s">
        <v>348</v>
      </c>
      <c r="C122" s="341" t="s">
        <v>327</v>
      </c>
      <c r="D122" s="342">
        <v>268031375</v>
      </c>
      <c r="E122" s="342">
        <v>0</v>
      </c>
      <c r="F122" s="342">
        <v>0</v>
      </c>
      <c r="G122" s="342">
        <v>268031375</v>
      </c>
      <c r="K122" s="343"/>
    </row>
    <row r="123" spans="1:11" x14ac:dyDescent="0.2">
      <c r="A123" s="340">
        <v>1643950215</v>
      </c>
      <c r="B123" s="341" t="s">
        <v>369</v>
      </c>
      <c r="C123" s="341" t="s">
        <v>327</v>
      </c>
      <c r="D123" s="342">
        <v>547262.63</v>
      </c>
      <c r="E123" s="342">
        <v>14855.63</v>
      </c>
      <c r="F123" s="342">
        <v>0</v>
      </c>
      <c r="G123" s="342">
        <v>562118.26</v>
      </c>
      <c r="K123" s="343"/>
    </row>
    <row r="124" spans="1:11" x14ac:dyDescent="0.2">
      <c r="A124" s="340">
        <v>1643950216</v>
      </c>
      <c r="B124" s="341" t="s">
        <v>436</v>
      </c>
      <c r="C124" s="341" t="s">
        <v>327</v>
      </c>
      <c r="D124" s="342">
        <v>0.01</v>
      </c>
      <c r="E124" s="342">
        <v>0</v>
      </c>
      <c r="F124" s="342">
        <v>0.01</v>
      </c>
      <c r="G124" s="342">
        <v>0</v>
      </c>
      <c r="K124" s="343"/>
    </row>
    <row r="125" spans="1:11" x14ac:dyDescent="0.2">
      <c r="A125" s="340">
        <v>1643950219</v>
      </c>
      <c r="B125" s="341" t="s">
        <v>371</v>
      </c>
      <c r="C125" s="341" t="s">
        <v>327</v>
      </c>
      <c r="D125" s="342">
        <v>705127</v>
      </c>
      <c r="E125" s="342">
        <v>0</v>
      </c>
      <c r="F125" s="342">
        <v>0</v>
      </c>
      <c r="G125" s="342">
        <v>705127</v>
      </c>
      <c r="K125" s="343"/>
    </row>
    <row r="126" spans="1:11" x14ac:dyDescent="0.2">
      <c r="A126" s="340">
        <v>1643950222</v>
      </c>
      <c r="B126" s="341" t="s">
        <v>53</v>
      </c>
      <c r="C126" s="341" t="s">
        <v>327</v>
      </c>
      <c r="D126" s="342">
        <v>201868388.75</v>
      </c>
      <c r="E126" s="342">
        <v>97738388.75</v>
      </c>
      <c r="F126" s="342">
        <v>0</v>
      </c>
      <c r="G126" s="342">
        <v>299606777.5</v>
      </c>
      <c r="K126" s="343"/>
    </row>
    <row r="127" spans="1:11" x14ac:dyDescent="0.2">
      <c r="A127" s="340">
        <v>1643950223</v>
      </c>
      <c r="B127" s="341" t="s">
        <v>437</v>
      </c>
      <c r="C127" s="341" t="s">
        <v>327</v>
      </c>
      <c r="D127" s="342">
        <v>37396990.060000002</v>
      </c>
      <c r="E127" s="342">
        <v>0</v>
      </c>
      <c r="F127" s="342">
        <v>17752509.629999999</v>
      </c>
      <c r="G127" s="342">
        <v>19644480.43</v>
      </c>
      <c r="K127" s="343"/>
    </row>
    <row r="128" spans="1:11" x14ac:dyDescent="0.2">
      <c r="A128" s="340">
        <v>1643950224</v>
      </c>
      <c r="B128" s="341" t="s">
        <v>373</v>
      </c>
      <c r="C128" s="341" t="s">
        <v>327</v>
      </c>
      <c r="D128" s="342">
        <v>101759654.16</v>
      </c>
      <c r="E128" s="342">
        <v>0</v>
      </c>
      <c r="F128" s="342">
        <v>50102188.219999999</v>
      </c>
      <c r="G128" s="342">
        <v>51657465.939999998</v>
      </c>
      <c r="K128" s="343"/>
    </row>
    <row r="129" spans="1:11" x14ac:dyDescent="0.2">
      <c r="A129" s="340">
        <v>1643950225</v>
      </c>
      <c r="B129" s="341" t="s">
        <v>438</v>
      </c>
      <c r="C129" s="341" t="s">
        <v>327</v>
      </c>
      <c r="D129" s="342">
        <v>2508.4499999999998</v>
      </c>
      <c r="E129" s="342">
        <v>0</v>
      </c>
      <c r="F129" s="342">
        <v>0</v>
      </c>
      <c r="G129" s="342">
        <v>2508.4499999999998</v>
      </c>
      <c r="K129" s="343"/>
    </row>
    <row r="130" spans="1:11" x14ac:dyDescent="0.2">
      <c r="A130" s="340">
        <v>1643950226</v>
      </c>
      <c r="B130" s="341" t="s">
        <v>439</v>
      </c>
      <c r="C130" s="341" t="s">
        <v>327</v>
      </c>
      <c r="D130" s="342">
        <v>37857607.090000004</v>
      </c>
      <c r="E130" s="342">
        <v>7003093.9500000002</v>
      </c>
      <c r="F130" s="342">
        <v>0</v>
      </c>
      <c r="G130" s="342">
        <v>44860701.039999999</v>
      </c>
      <c r="K130" s="343"/>
    </row>
    <row r="131" spans="1:11" x14ac:dyDescent="0.2">
      <c r="A131" s="340">
        <v>1643950227</v>
      </c>
      <c r="B131" s="341" t="s">
        <v>377</v>
      </c>
      <c r="C131" s="341" t="s">
        <v>327</v>
      </c>
      <c r="D131" s="342">
        <v>4492.21</v>
      </c>
      <c r="E131" s="342">
        <v>97601836.659999996</v>
      </c>
      <c r="F131" s="342">
        <v>0</v>
      </c>
      <c r="G131" s="342">
        <v>97606328.870000005</v>
      </c>
      <c r="K131" s="343"/>
    </row>
    <row r="132" spans="1:11" x14ac:dyDescent="0.2">
      <c r="A132" s="340">
        <v>1643950228</v>
      </c>
      <c r="B132" s="341" t="s">
        <v>378</v>
      </c>
      <c r="C132" s="341" t="s">
        <v>327</v>
      </c>
      <c r="D132" s="342">
        <v>38162057.649999999</v>
      </c>
      <c r="E132" s="342">
        <v>18914848.690000001</v>
      </c>
      <c r="F132" s="342">
        <v>0</v>
      </c>
      <c r="G132" s="342">
        <v>57076906.340000004</v>
      </c>
      <c r="K132" s="343"/>
    </row>
    <row r="133" spans="1:11" x14ac:dyDescent="0.2">
      <c r="A133" s="340">
        <v>1643950229</v>
      </c>
      <c r="B133" s="341" t="s">
        <v>440</v>
      </c>
      <c r="C133" s="341" t="s">
        <v>327</v>
      </c>
      <c r="D133" s="342">
        <v>105908298.08</v>
      </c>
      <c r="E133" s="342">
        <v>8976787.8599999994</v>
      </c>
      <c r="F133" s="342">
        <v>0</v>
      </c>
      <c r="G133" s="342">
        <v>114885085.94</v>
      </c>
      <c r="K133" s="343"/>
    </row>
    <row r="134" spans="1:11" x14ac:dyDescent="0.2">
      <c r="A134" s="340">
        <v>1643950230</v>
      </c>
      <c r="B134" s="341" t="s">
        <v>379</v>
      </c>
      <c r="C134" s="341" t="s">
        <v>327</v>
      </c>
      <c r="D134" s="342">
        <v>13454600</v>
      </c>
      <c r="E134" s="342">
        <v>0</v>
      </c>
      <c r="F134" s="342">
        <v>0</v>
      </c>
      <c r="G134" s="342">
        <v>13454600</v>
      </c>
      <c r="K134" s="343"/>
    </row>
    <row r="135" spans="1:11" x14ac:dyDescent="0.2">
      <c r="A135" s="340">
        <v>1690</v>
      </c>
      <c r="B135" s="341" t="s">
        <v>441</v>
      </c>
      <c r="C135" s="341" t="s">
        <v>327</v>
      </c>
      <c r="D135" s="342">
        <v>196138776.78999999</v>
      </c>
      <c r="E135" s="342">
        <v>150311895.44</v>
      </c>
      <c r="F135" s="342">
        <v>104916146.13</v>
      </c>
      <c r="G135" s="342">
        <v>241534526.09999999</v>
      </c>
      <c r="K135" s="343"/>
    </row>
    <row r="136" spans="1:11" x14ac:dyDescent="0.2">
      <c r="A136" s="340">
        <v>169095</v>
      </c>
      <c r="B136" s="341" t="s">
        <v>400</v>
      </c>
      <c r="C136" s="341" t="s">
        <v>327</v>
      </c>
      <c r="D136" s="342">
        <v>196138776.78999999</v>
      </c>
      <c r="E136" s="342">
        <v>150311895.44</v>
      </c>
      <c r="F136" s="342">
        <v>104916146.13</v>
      </c>
      <c r="G136" s="342">
        <v>241534526.09999999</v>
      </c>
      <c r="K136" s="343"/>
    </row>
    <row r="137" spans="1:11" x14ac:dyDescent="0.2">
      <c r="A137" s="340">
        <v>16909501</v>
      </c>
      <c r="B137" s="341" t="s">
        <v>442</v>
      </c>
      <c r="C137" s="341" t="s">
        <v>327</v>
      </c>
      <c r="D137" s="342">
        <v>50859425.969999999</v>
      </c>
      <c r="E137" s="342">
        <v>67717609.439999998</v>
      </c>
      <c r="F137" s="342">
        <v>74705487.129999995</v>
      </c>
      <c r="G137" s="342">
        <v>43871548.280000001</v>
      </c>
      <c r="K137" s="343"/>
    </row>
    <row r="138" spans="1:11" x14ac:dyDescent="0.2">
      <c r="A138" s="340">
        <v>1690950101</v>
      </c>
      <c r="B138" s="341" t="s">
        <v>443</v>
      </c>
      <c r="C138" s="341" t="s">
        <v>327</v>
      </c>
      <c r="D138" s="342">
        <v>38966871.170000002</v>
      </c>
      <c r="E138" s="342">
        <v>44669857</v>
      </c>
      <c r="F138" s="342">
        <v>52350788</v>
      </c>
      <c r="G138" s="342">
        <v>31285940.170000002</v>
      </c>
      <c r="K138" s="343"/>
    </row>
    <row r="139" spans="1:11" x14ac:dyDescent="0.2">
      <c r="A139" s="340">
        <v>1690950102</v>
      </c>
      <c r="B139" s="341" t="s">
        <v>444</v>
      </c>
      <c r="C139" s="341" t="s">
        <v>327</v>
      </c>
      <c r="D139" s="342">
        <v>11892554.800000001</v>
      </c>
      <c r="E139" s="342">
        <v>23047752.440000001</v>
      </c>
      <c r="F139" s="342">
        <v>22354699.129999999</v>
      </c>
      <c r="G139" s="342">
        <v>12585608.109999999</v>
      </c>
      <c r="K139" s="343"/>
    </row>
    <row r="140" spans="1:11" x14ac:dyDescent="0.2">
      <c r="A140" s="340">
        <v>16909502</v>
      </c>
      <c r="B140" s="341" t="s">
        <v>406</v>
      </c>
      <c r="C140" s="341" t="s">
        <v>327</v>
      </c>
      <c r="D140" s="342">
        <v>973048.64</v>
      </c>
      <c r="E140" s="342">
        <v>899870</v>
      </c>
      <c r="F140" s="342">
        <v>0</v>
      </c>
      <c r="G140" s="342">
        <v>1872918.64</v>
      </c>
      <c r="K140" s="343"/>
    </row>
    <row r="141" spans="1:11" x14ac:dyDescent="0.2">
      <c r="A141" s="340">
        <v>1690950202</v>
      </c>
      <c r="B141" s="341" t="s">
        <v>445</v>
      </c>
      <c r="C141" s="341" t="s">
        <v>327</v>
      </c>
      <c r="D141" s="342">
        <v>36371.839999999997</v>
      </c>
      <c r="E141" s="342">
        <v>899870</v>
      </c>
      <c r="F141" s="342">
        <v>0</v>
      </c>
      <c r="G141" s="342">
        <v>936241.84</v>
      </c>
      <c r="K141" s="343"/>
    </row>
    <row r="142" spans="1:11" x14ac:dyDescent="0.2">
      <c r="A142" s="340">
        <v>1690950203</v>
      </c>
      <c r="B142" s="341" t="s">
        <v>446</v>
      </c>
      <c r="C142" s="341" t="s">
        <v>327</v>
      </c>
      <c r="D142" s="342">
        <v>936676.8</v>
      </c>
      <c r="E142" s="342">
        <v>0</v>
      </c>
      <c r="F142" s="342">
        <v>0</v>
      </c>
      <c r="G142" s="342">
        <v>936676.8</v>
      </c>
      <c r="K142" s="343"/>
    </row>
    <row r="143" spans="1:11" x14ac:dyDescent="0.2">
      <c r="A143" s="340">
        <v>16909503</v>
      </c>
      <c r="B143" s="341" t="s">
        <v>400</v>
      </c>
      <c r="C143" s="341" t="s">
        <v>327</v>
      </c>
      <c r="D143" s="342">
        <v>144306302.18000001</v>
      </c>
      <c r="E143" s="342">
        <v>81694416</v>
      </c>
      <c r="F143" s="342">
        <v>30210659</v>
      </c>
      <c r="G143" s="342">
        <v>195790059.18000001</v>
      </c>
      <c r="K143" s="343"/>
    </row>
    <row r="144" spans="1:11" x14ac:dyDescent="0.2">
      <c r="A144" s="340">
        <v>1690950303</v>
      </c>
      <c r="B144" s="341" t="s">
        <v>447</v>
      </c>
      <c r="C144" s="341" t="s">
        <v>327</v>
      </c>
      <c r="D144" s="342">
        <v>0</v>
      </c>
      <c r="E144" s="342">
        <v>2561915</v>
      </c>
      <c r="F144" s="342">
        <v>2561915</v>
      </c>
      <c r="G144" s="342">
        <v>0</v>
      </c>
      <c r="K144" s="343"/>
    </row>
    <row r="145" spans="1:11" x14ac:dyDescent="0.2">
      <c r="A145" s="340">
        <v>1690950304</v>
      </c>
      <c r="B145" s="341" t="s">
        <v>247</v>
      </c>
      <c r="C145" s="341" t="s">
        <v>327</v>
      </c>
      <c r="D145" s="342">
        <v>40704652.770000003</v>
      </c>
      <c r="E145" s="342">
        <v>4597882</v>
      </c>
      <c r="F145" s="342">
        <v>4356959</v>
      </c>
      <c r="G145" s="342">
        <v>40945575.770000003</v>
      </c>
      <c r="K145" s="343"/>
    </row>
    <row r="146" spans="1:11" x14ac:dyDescent="0.2">
      <c r="A146" s="340">
        <v>1690950307</v>
      </c>
      <c r="B146" s="341" t="s">
        <v>448</v>
      </c>
      <c r="C146" s="341" t="s">
        <v>327</v>
      </c>
      <c r="D146" s="342">
        <v>103601649.41</v>
      </c>
      <c r="E146" s="342">
        <v>74534619</v>
      </c>
      <c r="F146" s="342">
        <v>23291785</v>
      </c>
      <c r="G146" s="342">
        <v>154844483.41</v>
      </c>
      <c r="K146" s="343"/>
    </row>
    <row r="147" spans="1:11" x14ac:dyDescent="0.2">
      <c r="A147" s="340">
        <v>1694</v>
      </c>
      <c r="B147" s="341" t="s">
        <v>449</v>
      </c>
      <c r="C147" s="341" t="s">
        <v>327</v>
      </c>
      <c r="D147" s="342">
        <v>-121486755.89</v>
      </c>
      <c r="E147" s="342">
        <v>848453.54</v>
      </c>
      <c r="F147" s="342">
        <v>12158833.939999999</v>
      </c>
      <c r="G147" s="342">
        <v>-132797136.29000001</v>
      </c>
      <c r="K147" s="343"/>
    </row>
    <row r="148" spans="1:11" x14ac:dyDescent="0.2">
      <c r="A148" s="340">
        <v>169410</v>
      </c>
      <c r="B148" s="341" t="s">
        <v>397</v>
      </c>
      <c r="C148" s="341" t="s">
        <v>327</v>
      </c>
      <c r="D148" s="342">
        <v>-121486755.89</v>
      </c>
      <c r="E148" s="342">
        <v>848453.54</v>
      </c>
      <c r="F148" s="342">
        <v>12158833.939999999</v>
      </c>
      <c r="G148" s="342">
        <v>-132797136.29000001</v>
      </c>
      <c r="K148" s="343"/>
    </row>
    <row r="149" spans="1:11" x14ac:dyDescent="0.2">
      <c r="A149" s="340">
        <v>16941001</v>
      </c>
      <c r="B149" s="341" t="s">
        <v>450</v>
      </c>
      <c r="C149" s="341" t="s">
        <v>327</v>
      </c>
      <c r="D149" s="342">
        <v>-121486755.89</v>
      </c>
      <c r="E149" s="342">
        <v>848453.54</v>
      </c>
      <c r="F149" s="342">
        <v>12158833.939999999</v>
      </c>
      <c r="G149" s="342">
        <v>-132797136.29000001</v>
      </c>
      <c r="K149" s="343"/>
    </row>
    <row r="150" spans="1:11" x14ac:dyDescent="0.2">
      <c r="A150" s="340">
        <v>1694100101</v>
      </c>
      <c r="B150" s="341" t="s">
        <v>451</v>
      </c>
      <c r="C150" s="341" t="s">
        <v>327</v>
      </c>
      <c r="D150" s="342">
        <v>-2230155.2000000002</v>
      </c>
      <c r="E150" s="342">
        <v>0</v>
      </c>
      <c r="F150" s="342">
        <v>7501070.8799999999</v>
      </c>
      <c r="G150" s="342">
        <v>-9731226.0800000001</v>
      </c>
      <c r="K150" s="343"/>
    </row>
    <row r="151" spans="1:11" x14ac:dyDescent="0.2">
      <c r="A151" s="340">
        <v>1694100102</v>
      </c>
      <c r="B151" s="341" t="s">
        <v>452</v>
      </c>
      <c r="C151" s="341" t="s">
        <v>327</v>
      </c>
      <c r="D151" s="342">
        <v>-4211507.09</v>
      </c>
      <c r="E151" s="342">
        <v>670962.96</v>
      </c>
      <c r="F151" s="342">
        <v>0</v>
      </c>
      <c r="G151" s="342">
        <v>-3540544.13</v>
      </c>
      <c r="K151" s="343"/>
    </row>
    <row r="152" spans="1:11" x14ac:dyDescent="0.2">
      <c r="A152" s="340">
        <v>1694100103</v>
      </c>
      <c r="B152" s="341" t="s">
        <v>453</v>
      </c>
      <c r="C152" s="341" t="s">
        <v>327</v>
      </c>
      <c r="D152" s="342">
        <v>-13326815.32</v>
      </c>
      <c r="E152" s="342">
        <v>0</v>
      </c>
      <c r="F152" s="342">
        <v>2301121.5499999998</v>
      </c>
      <c r="G152" s="342">
        <v>-15627936.869999999</v>
      </c>
      <c r="K152" s="343"/>
    </row>
    <row r="153" spans="1:11" x14ac:dyDescent="0.2">
      <c r="A153" s="340">
        <v>1694100104</v>
      </c>
      <c r="B153" s="341" t="s">
        <v>454</v>
      </c>
      <c r="C153" s="341" t="s">
        <v>327</v>
      </c>
      <c r="D153" s="342">
        <v>-101482422.51000001</v>
      </c>
      <c r="E153" s="342">
        <v>0</v>
      </c>
      <c r="F153" s="342">
        <v>2356641.5099999998</v>
      </c>
      <c r="G153" s="342">
        <v>-103839064.02</v>
      </c>
      <c r="K153" s="343"/>
    </row>
    <row r="154" spans="1:11" x14ac:dyDescent="0.2">
      <c r="A154" s="340">
        <v>1694100105</v>
      </c>
      <c r="B154" s="341" t="s">
        <v>455</v>
      </c>
      <c r="C154" s="341" t="s">
        <v>327</v>
      </c>
      <c r="D154" s="342">
        <v>-235855.77</v>
      </c>
      <c r="E154" s="342">
        <v>177490.58</v>
      </c>
      <c r="F154" s="342">
        <v>0</v>
      </c>
      <c r="G154" s="342">
        <v>-58365.19</v>
      </c>
      <c r="K154" s="343"/>
    </row>
    <row r="155" spans="1:11" x14ac:dyDescent="0.2">
      <c r="A155" s="340">
        <v>1698</v>
      </c>
      <c r="B155" s="341" t="s">
        <v>1005</v>
      </c>
      <c r="C155" s="341" t="s">
        <v>327</v>
      </c>
      <c r="D155" s="342">
        <v>0</v>
      </c>
      <c r="E155" s="342">
        <v>0</v>
      </c>
      <c r="F155" s="342">
        <v>47213312</v>
      </c>
      <c r="G155" s="342">
        <v>-47213312</v>
      </c>
      <c r="K155" s="343"/>
    </row>
    <row r="156" spans="1:11" x14ac:dyDescent="0.2">
      <c r="A156" s="340">
        <v>169895</v>
      </c>
      <c r="B156" s="341" t="s">
        <v>400</v>
      </c>
      <c r="C156" s="341" t="s">
        <v>327</v>
      </c>
      <c r="D156" s="342">
        <v>0</v>
      </c>
      <c r="E156" s="342">
        <v>0</v>
      </c>
      <c r="F156" s="342">
        <v>47213312</v>
      </c>
      <c r="G156" s="342">
        <v>-47213312</v>
      </c>
      <c r="K156" s="343"/>
    </row>
    <row r="157" spans="1:11" x14ac:dyDescent="0.2">
      <c r="A157" s="340">
        <v>16989501</v>
      </c>
      <c r="B157" s="341" t="s">
        <v>441</v>
      </c>
      <c r="C157" s="341" t="s">
        <v>327</v>
      </c>
      <c r="D157" s="342">
        <v>0</v>
      </c>
      <c r="E157" s="342">
        <v>0</v>
      </c>
      <c r="F157" s="342">
        <v>47213312</v>
      </c>
      <c r="G157" s="342">
        <v>-47213312</v>
      </c>
      <c r="K157" s="343"/>
    </row>
    <row r="158" spans="1:11" x14ac:dyDescent="0.2">
      <c r="A158" s="340">
        <v>1698950105</v>
      </c>
      <c r="B158" s="341" t="s">
        <v>1006</v>
      </c>
      <c r="C158" s="341" t="s">
        <v>327</v>
      </c>
      <c r="D158" s="342">
        <v>0</v>
      </c>
      <c r="E158" s="342">
        <v>0</v>
      </c>
      <c r="F158" s="342">
        <v>47213312</v>
      </c>
      <c r="G158" s="342">
        <v>-47213312</v>
      </c>
      <c r="K158" s="343"/>
    </row>
    <row r="159" spans="1:11" x14ac:dyDescent="0.2">
      <c r="A159" s="340">
        <v>18</v>
      </c>
      <c r="B159" s="341" t="s">
        <v>456</v>
      </c>
      <c r="C159" s="341" t="s">
        <v>327</v>
      </c>
      <c r="D159" s="342">
        <v>17862157109.919998</v>
      </c>
      <c r="E159" s="342">
        <v>1050048088.0599999</v>
      </c>
      <c r="F159" s="342">
        <v>466189008.98000002</v>
      </c>
      <c r="G159" s="342">
        <v>18446016189</v>
      </c>
      <c r="K159" s="343"/>
    </row>
    <row r="160" spans="1:11" x14ac:dyDescent="0.2">
      <c r="A160" s="340">
        <v>1801</v>
      </c>
      <c r="B160" s="341" t="s">
        <v>457</v>
      </c>
      <c r="C160" s="341" t="s">
        <v>327</v>
      </c>
      <c r="D160" s="342">
        <v>17164521393.35</v>
      </c>
      <c r="E160" s="342">
        <v>1008553650.0599999</v>
      </c>
      <c r="F160" s="342">
        <v>361324976.05000001</v>
      </c>
      <c r="G160" s="342">
        <v>17811750067.360001</v>
      </c>
      <c r="K160" s="343"/>
    </row>
    <row r="161" spans="1:11" x14ac:dyDescent="0.2">
      <c r="A161" s="340">
        <v>180102</v>
      </c>
      <c r="B161" s="341" t="s">
        <v>39</v>
      </c>
      <c r="C161" s="341" t="s">
        <v>327</v>
      </c>
      <c r="D161" s="342">
        <v>2770752092</v>
      </c>
      <c r="E161" s="342">
        <v>0</v>
      </c>
      <c r="F161" s="342">
        <v>0</v>
      </c>
      <c r="G161" s="342">
        <v>2770752092</v>
      </c>
      <c r="K161" s="343"/>
    </row>
    <row r="162" spans="1:11" x14ac:dyDescent="0.2">
      <c r="A162" s="340">
        <v>18010201</v>
      </c>
      <c r="B162" s="341" t="s">
        <v>39</v>
      </c>
      <c r="C162" s="341" t="s">
        <v>327</v>
      </c>
      <c r="D162" s="342">
        <v>2770752092</v>
      </c>
      <c r="E162" s="342">
        <v>0</v>
      </c>
      <c r="F162" s="342">
        <v>0</v>
      </c>
      <c r="G162" s="342">
        <v>2770752092</v>
      </c>
      <c r="K162" s="343"/>
    </row>
    <row r="163" spans="1:11" x14ac:dyDescent="0.2">
      <c r="A163" s="340">
        <v>1801020101</v>
      </c>
      <c r="B163" s="341" t="s">
        <v>39</v>
      </c>
      <c r="C163" s="341" t="s">
        <v>327</v>
      </c>
      <c r="D163" s="342">
        <v>2770752092</v>
      </c>
      <c r="E163" s="342">
        <v>0</v>
      </c>
      <c r="F163" s="342">
        <v>0</v>
      </c>
      <c r="G163" s="342">
        <v>2770752092</v>
      </c>
      <c r="K163" s="343"/>
    </row>
    <row r="164" spans="1:11" x14ac:dyDescent="0.2">
      <c r="A164" s="340">
        <v>180104</v>
      </c>
      <c r="B164" s="341" t="s">
        <v>40</v>
      </c>
      <c r="C164" s="341" t="s">
        <v>327</v>
      </c>
      <c r="D164" s="342">
        <v>12254785415.4</v>
      </c>
      <c r="E164" s="342">
        <v>0</v>
      </c>
      <c r="F164" s="342">
        <v>0</v>
      </c>
      <c r="G164" s="342">
        <v>12254785415.4</v>
      </c>
      <c r="K164" s="343"/>
    </row>
    <row r="165" spans="1:11" x14ac:dyDescent="0.2">
      <c r="A165" s="340">
        <v>18010401</v>
      </c>
      <c r="B165" s="341" t="s">
        <v>40</v>
      </c>
      <c r="C165" s="341" t="s">
        <v>327</v>
      </c>
      <c r="D165" s="342">
        <v>12254785415.4</v>
      </c>
      <c r="E165" s="342">
        <v>0</v>
      </c>
      <c r="F165" s="342">
        <v>0</v>
      </c>
      <c r="G165" s="342">
        <v>12254785415.4</v>
      </c>
      <c r="K165" s="343"/>
    </row>
    <row r="166" spans="1:11" x14ac:dyDescent="0.2">
      <c r="A166" s="340">
        <v>1801040101</v>
      </c>
      <c r="B166" s="341" t="s">
        <v>40</v>
      </c>
      <c r="C166" s="341" t="s">
        <v>327</v>
      </c>
      <c r="D166" s="342">
        <v>12191901218.4</v>
      </c>
      <c r="E166" s="342">
        <v>0</v>
      </c>
      <c r="F166" s="342">
        <v>0</v>
      </c>
      <c r="G166" s="342">
        <v>12191901218.4</v>
      </c>
      <c r="K166" s="343"/>
    </row>
    <row r="167" spans="1:11" x14ac:dyDescent="0.2">
      <c r="A167" s="340">
        <v>1801040102</v>
      </c>
      <c r="B167" s="341" t="s">
        <v>458</v>
      </c>
      <c r="C167" s="341" t="s">
        <v>327</v>
      </c>
      <c r="D167" s="342">
        <v>62884197</v>
      </c>
      <c r="E167" s="342">
        <v>0</v>
      </c>
      <c r="F167" s="342">
        <v>0</v>
      </c>
      <c r="G167" s="342">
        <v>62884197</v>
      </c>
      <c r="K167" s="343"/>
    </row>
    <row r="168" spans="1:11" x14ac:dyDescent="0.2">
      <c r="A168" s="340">
        <v>180108</v>
      </c>
      <c r="B168" s="341" t="s">
        <v>41</v>
      </c>
      <c r="C168" s="341" t="s">
        <v>327</v>
      </c>
      <c r="D168" s="342">
        <v>32112000.91</v>
      </c>
      <c r="E168" s="342">
        <v>0</v>
      </c>
      <c r="F168" s="342">
        <v>0</v>
      </c>
      <c r="G168" s="342">
        <v>32112000.91</v>
      </c>
      <c r="K168" s="343"/>
    </row>
    <row r="169" spans="1:11" x14ac:dyDescent="0.2">
      <c r="A169" s="340">
        <v>18010801</v>
      </c>
      <c r="B169" s="341" t="s">
        <v>41</v>
      </c>
      <c r="C169" s="341" t="s">
        <v>327</v>
      </c>
      <c r="D169" s="342">
        <v>32112000.91</v>
      </c>
      <c r="E169" s="342">
        <v>0</v>
      </c>
      <c r="F169" s="342">
        <v>0</v>
      </c>
      <c r="G169" s="342">
        <v>32112000.91</v>
      </c>
      <c r="K169" s="343"/>
    </row>
    <row r="170" spans="1:11" x14ac:dyDescent="0.2">
      <c r="A170" s="340">
        <v>1801080101</v>
      </c>
      <c r="B170" s="341" t="s">
        <v>41</v>
      </c>
      <c r="C170" s="341" t="s">
        <v>327</v>
      </c>
      <c r="D170" s="342">
        <v>32112000.91</v>
      </c>
      <c r="E170" s="342">
        <v>0</v>
      </c>
      <c r="F170" s="342">
        <v>0</v>
      </c>
      <c r="G170" s="342">
        <v>32112000.91</v>
      </c>
      <c r="K170" s="343"/>
    </row>
    <row r="171" spans="1:11" x14ac:dyDescent="0.2">
      <c r="A171" s="340">
        <v>180120</v>
      </c>
      <c r="B171" s="341" t="s">
        <v>1007</v>
      </c>
      <c r="C171" s="341" t="s">
        <v>327</v>
      </c>
      <c r="D171" s="342">
        <v>0</v>
      </c>
      <c r="E171" s="342">
        <v>27746300</v>
      </c>
      <c r="F171" s="342">
        <v>27746300</v>
      </c>
      <c r="G171" s="342">
        <v>0</v>
      </c>
      <c r="K171" s="343"/>
    </row>
    <row r="172" spans="1:11" x14ac:dyDescent="0.2">
      <c r="A172" s="340">
        <v>18012001</v>
      </c>
      <c r="B172" s="341" t="s">
        <v>1007</v>
      </c>
      <c r="C172" s="341" t="s">
        <v>327</v>
      </c>
      <c r="D172" s="342">
        <v>0</v>
      </c>
      <c r="E172" s="342">
        <v>27746300</v>
      </c>
      <c r="F172" s="342">
        <v>27746300</v>
      </c>
      <c r="G172" s="342">
        <v>0</v>
      </c>
      <c r="K172" s="343"/>
    </row>
    <row r="173" spans="1:11" x14ac:dyDescent="0.2">
      <c r="A173" s="340">
        <v>1801200102</v>
      </c>
      <c r="B173" s="341" t="s">
        <v>1008</v>
      </c>
      <c r="C173" s="341" t="s">
        <v>327</v>
      </c>
      <c r="D173" s="342">
        <v>0</v>
      </c>
      <c r="E173" s="342">
        <v>27746300</v>
      </c>
      <c r="F173" s="342">
        <v>27746300</v>
      </c>
      <c r="G173" s="342">
        <v>0</v>
      </c>
      <c r="K173" s="343"/>
    </row>
    <row r="174" spans="1:11" x14ac:dyDescent="0.2">
      <c r="A174" s="340">
        <v>180122</v>
      </c>
      <c r="B174" s="341" t="s">
        <v>43</v>
      </c>
      <c r="C174" s="341" t="s">
        <v>327</v>
      </c>
      <c r="D174" s="342">
        <v>2319838718</v>
      </c>
      <c r="E174" s="342">
        <v>0</v>
      </c>
      <c r="F174" s="342">
        <v>0</v>
      </c>
      <c r="G174" s="342">
        <v>2319838718</v>
      </c>
      <c r="K174" s="343"/>
    </row>
    <row r="175" spans="1:11" x14ac:dyDescent="0.2">
      <c r="A175" s="340">
        <v>18012201</v>
      </c>
      <c r="B175" s="341" t="s">
        <v>43</v>
      </c>
      <c r="C175" s="341" t="s">
        <v>327</v>
      </c>
      <c r="D175" s="342">
        <v>2319838718</v>
      </c>
      <c r="E175" s="342">
        <v>0</v>
      </c>
      <c r="F175" s="342">
        <v>0</v>
      </c>
      <c r="G175" s="342">
        <v>2319838718</v>
      </c>
      <c r="K175" s="343"/>
    </row>
    <row r="176" spans="1:11" x14ac:dyDescent="0.2">
      <c r="A176" s="340">
        <v>1801220101</v>
      </c>
      <c r="B176" s="341" t="s">
        <v>43</v>
      </c>
      <c r="C176" s="341" t="s">
        <v>327</v>
      </c>
      <c r="D176" s="342">
        <v>2319838718</v>
      </c>
      <c r="E176" s="342">
        <v>0</v>
      </c>
      <c r="F176" s="342">
        <v>0</v>
      </c>
      <c r="G176" s="342">
        <v>2319838718</v>
      </c>
      <c r="K176" s="343"/>
    </row>
    <row r="177" spans="1:11" x14ac:dyDescent="0.2">
      <c r="A177" s="340">
        <v>180124</v>
      </c>
      <c r="B177" s="341" t="s">
        <v>459</v>
      </c>
      <c r="C177" s="341" t="s">
        <v>327</v>
      </c>
      <c r="D177" s="342">
        <v>4535939565.29</v>
      </c>
      <c r="E177" s="342">
        <v>0</v>
      </c>
      <c r="F177" s="342">
        <v>0</v>
      </c>
      <c r="G177" s="342">
        <v>4535939565.29</v>
      </c>
      <c r="K177" s="343"/>
    </row>
    <row r="178" spans="1:11" x14ac:dyDescent="0.2">
      <c r="A178" s="340">
        <v>18012401</v>
      </c>
      <c r="B178" s="341" t="s">
        <v>459</v>
      </c>
      <c r="C178" s="341" t="s">
        <v>327</v>
      </c>
      <c r="D178" s="342">
        <v>4535939565.29</v>
      </c>
      <c r="E178" s="342">
        <v>0</v>
      </c>
      <c r="F178" s="342">
        <v>0</v>
      </c>
      <c r="G178" s="342">
        <v>4535939565.29</v>
      </c>
      <c r="K178" s="343"/>
    </row>
    <row r="179" spans="1:11" x14ac:dyDescent="0.2">
      <c r="A179" s="340">
        <v>1801240101</v>
      </c>
      <c r="B179" s="341" t="s">
        <v>459</v>
      </c>
      <c r="C179" s="341" t="s">
        <v>327</v>
      </c>
      <c r="D179" s="342">
        <v>4535939565.29</v>
      </c>
      <c r="E179" s="342">
        <v>0</v>
      </c>
      <c r="F179" s="342">
        <v>0</v>
      </c>
      <c r="G179" s="342">
        <v>4535939565.29</v>
      </c>
      <c r="K179" s="343"/>
    </row>
    <row r="180" spans="1:11" x14ac:dyDescent="0.2">
      <c r="A180" s="340">
        <v>180126</v>
      </c>
      <c r="B180" s="341" t="s">
        <v>460</v>
      </c>
      <c r="C180" s="341" t="s">
        <v>327</v>
      </c>
      <c r="D180" s="342">
        <v>6025340</v>
      </c>
      <c r="E180" s="342">
        <v>27746300</v>
      </c>
      <c r="F180" s="342">
        <v>0</v>
      </c>
      <c r="G180" s="342">
        <v>33771640</v>
      </c>
      <c r="K180" s="343"/>
    </row>
    <row r="181" spans="1:11" x14ac:dyDescent="0.2">
      <c r="A181" s="340">
        <v>18012601</v>
      </c>
      <c r="B181" s="341" t="s">
        <v>460</v>
      </c>
      <c r="C181" s="341" t="s">
        <v>327</v>
      </c>
      <c r="D181" s="342">
        <v>6025340</v>
      </c>
      <c r="E181" s="342">
        <v>27746300</v>
      </c>
      <c r="F181" s="342">
        <v>0</v>
      </c>
      <c r="G181" s="342">
        <v>33771640</v>
      </c>
      <c r="K181" s="343"/>
    </row>
    <row r="182" spans="1:11" x14ac:dyDescent="0.2">
      <c r="A182" s="340">
        <v>1801260102</v>
      </c>
      <c r="B182" s="341" t="s">
        <v>461</v>
      </c>
      <c r="C182" s="341" t="s">
        <v>327</v>
      </c>
      <c r="D182" s="342">
        <v>6025340</v>
      </c>
      <c r="E182" s="342">
        <v>27746300</v>
      </c>
      <c r="F182" s="342">
        <v>0</v>
      </c>
      <c r="G182" s="342">
        <v>33771640</v>
      </c>
      <c r="K182" s="343"/>
    </row>
    <row r="183" spans="1:11" x14ac:dyDescent="0.2">
      <c r="A183" s="340">
        <v>180128</v>
      </c>
      <c r="B183" s="341" t="s">
        <v>462</v>
      </c>
      <c r="C183" s="341" t="s">
        <v>327</v>
      </c>
      <c r="D183" s="342">
        <v>678195.84</v>
      </c>
      <c r="E183" s="342">
        <v>56673.74</v>
      </c>
      <c r="F183" s="342">
        <v>22669.5</v>
      </c>
      <c r="G183" s="342">
        <v>712200.08</v>
      </c>
      <c r="K183" s="343"/>
    </row>
    <row r="184" spans="1:11" x14ac:dyDescent="0.2">
      <c r="A184" s="340">
        <v>18012805</v>
      </c>
      <c r="B184" s="341" t="s">
        <v>462</v>
      </c>
      <c r="C184" s="341" t="s">
        <v>327</v>
      </c>
      <c r="D184" s="342">
        <v>678195.84</v>
      </c>
      <c r="E184" s="342">
        <v>56673.74</v>
      </c>
      <c r="F184" s="342">
        <v>22669.5</v>
      </c>
      <c r="G184" s="342">
        <v>712200.08</v>
      </c>
      <c r="K184" s="343"/>
    </row>
    <row r="185" spans="1:11" x14ac:dyDescent="0.2">
      <c r="A185" s="340">
        <v>1801280501</v>
      </c>
      <c r="B185" s="341" t="s">
        <v>462</v>
      </c>
      <c r="C185" s="341" t="s">
        <v>327</v>
      </c>
      <c r="D185" s="342">
        <v>361198098.69999999</v>
      </c>
      <c r="E185" s="342">
        <v>56673.74</v>
      </c>
      <c r="F185" s="342">
        <v>11334.75</v>
      </c>
      <c r="G185" s="342">
        <v>361243437.69</v>
      </c>
      <c r="K185" s="343"/>
    </row>
    <row r="186" spans="1:11" x14ac:dyDescent="0.2">
      <c r="A186" s="340">
        <v>180128050108</v>
      </c>
      <c r="B186" s="341" t="s">
        <v>348</v>
      </c>
      <c r="C186" s="341" t="s">
        <v>327</v>
      </c>
      <c r="D186" s="342">
        <v>282498762.35000002</v>
      </c>
      <c r="E186" s="342">
        <v>0</v>
      </c>
      <c r="F186" s="342">
        <v>0</v>
      </c>
      <c r="G186" s="342">
        <v>282498762.35000002</v>
      </c>
      <c r="K186" s="343"/>
    </row>
    <row r="187" spans="1:11" x14ac:dyDescent="0.2">
      <c r="A187" s="340">
        <v>180128050115</v>
      </c>
      <c r="B187" s="341" t="s">
        <v>369</v>
      </c>
      <c r="C187" s="341" t="s">
        <v>327</v>
      </c>
      <c r="D187" s="342">
        <v>76211139.060000002</v>
      </c>
      <c r="E187" s="342">
        <v>0</v>
      </c>
      <c r="F187" s="342">
        <v>0</v>
      </c>
      <c r="G187" s="342">
        <v>76211139.060000002</v>
      </c>
      <c r="K187" s="343"/>
    </row>
    <row r="188" spans="1:11" x14ac:dyDescent="0.2">
      <c r="A188" s="340">
        <v>180128050118</v>
      </c>
      <c r="B188" s="341" t="s">
        <v>463</v>
      </c>
      <c r="C188" s="341" t="s">
        <v>327</v>
      </c>
      <c r="D188" s="342">
        <v>1314831.01</v>
      </c>
      <c r="E188" s="342">
        <v>56673.74</v>
      </c>
      <c r="F188" s="342">
        <v>11334.75</v>
      </c>
      <c r="G188" s="342">
        <v>1360170</v>
      </c>
      <c r="K188" s="343"/>
    </row>
    <row r="189" spans="1:11" x14ac:dyDescent="0.2">
      <c r="A189" s="340">
        <v>180128050122</v>
      </c>
      <c r="B189" s="341" t="s">
        <v>373</v>
      </c>
      <c r="C189" s="341" t="s">
        <v>327</v>
      </c>
      <c r="D189" s="342">
        <v>1173366.28</v>
      </c>
      <c r="E189" s="342">
        <v>0</v>
      </c>
      <c r="F189" s="342">
        <v>0</v>
      </c>
      <c r="G189" s="342">
        <v>1173366.28</v>
      </c>
      <c r="K189" s="343"/>
    </row>
    <row r="190" spans="1:11" x14ac:dyDescent="0.2">
      <c r="A190" s="340">
        <v>1801280502</v>
      </c>
      <c r="B190" s="341" t="s">
        <v>464</v>
      </c>
      <c r="C190" s="341" t="s">
        <v>327</v>
      </c>
      <c r="D190" s="342">
        <v>-360519902.86000001</v>
      </c>
      <c r="E190" s="342">
        <v>0</v>
      </c>
      <c r="F190" s="342">
        <v>11334.75</v>
      </c>
      <c r="G190" s="342">
        <v>-360531237.61000001</v>
      </c>
      <c r="K190" s="343"/>
    </row>
    <row r="191" spans="1:11" x14ac:dyDescent="0.2">
      <c r="A191" s="340">
        <v>180128050208</v>
      </c>
      <c r="B191" s="341" t="s">
        <v>348</v>
      </c>
      <c r="C191" s="341" t="s">
        <v>327</v>
      </c>
      <c r="D191" s="342">
        <v>-282498762.35000002</v>
      </c>
      <c r="E191" s="342">
        <v>0</v>
      </c>
      <c r="F191" s="342">
        <v>0</v>
      </c>
      <c r="G191" s="342">
        <v>-282498762.35000002</v>
      </c>
      <c r="K191" s="343"/>
    </row>
    <row r="192" spans="1:11" x14ac:dyDescent="0.2">
      <c r="A192" s="340">
        <v>180128050215</v>
      </c>
      <c r="B192" s="341" t="s">
        <v>369</v>
      </c>
      <c r="C192" s="341" t="s">
        <v>327</v>
      </c>
      <c r="D192" s="342">
        <v>-76211139.060000002</v>
      </c>
      <c r="E192" s="342">
        <v>0</v>
      </c>
      <c r="F192" s="342">
        <v>0</v>
      </c>
      <c r="G192" s="342">
        <v>-76211139.060000002</v>
      </c>
      <c r="K192" s="343"/>
    </row>
    <row r="193" spans="1:11" x14ac:dyDescent="0.2">
      <c r="A193" s="340">
        <v>180128050218</v>
      </c>
      <c r="B193" s="341" t="s">
        <v>463</v>
      </c>
      <c r="C193" s="341" t="s">
        <v>327</v>
      </c>
      <c r="D193" s="342">
        <v>-636635.22</v>
      </c>
      <c r="E193" s="342">
        <v>0</v>
      </c>
      <c r="F193" s="342">
        <v>11334.75</v>
      </c>
      <c r="G193" s="342">
        <v>-647969.97</v>
      </c>
      <c r="K193" s="343"/>
    </row>
    <row r="194" spans="1:11" x14ac:dyDescent="0.2">
      <c r="A194" s="340">
        <v>180128050222</v>
      </c>
      <c r="B194" s="341" t="s">
        <v>373</v>
      </c>
      <c r="C194" s="341" t="s">
        <v>327</v>
      </c>
      <c r="D194" s="342">
        <v>-1173366.23</v>
      </c>
      <c r="E194" s="342">
        <v>0</v>
      </c>
      <c r="F194" s="342">
        <v>0</v>
      </c>
      <c r="G194" s="342">
        <v>-1173366.23</v>
      </c>
      <c r="K194" s="343"/>
    </row>
    <row r="195" spans="1:11" x14ac:dyDescent="0.2">
      <c r="A195" s="340">
        <v>180160</v>
      </c>
      <c r="B195" s="341" t="s">
        <v>465</v>
      </c>
      <c r="C195" s="341" t="s">
        <v>327</v>
      </c>
      <c r="D195" s="342">
        <v>6634240318.0699997</v>
      </c>
      <c r="E195" s="342">
        <v>953004376.32000005</v>
      </c>
      <c r="F195" s="342">
        <v>0</v>
      </c>
      <c r="G195" s="342">
        <v>7587244694.3900003</v>
      </c>
      <c r="K195" s="343"/>
    </row>
    <row r="196" spans="1:11" x14ac:dyDescent="0.2">
      <c r="A196" s="340">
        <v>18016001</v>
      </c>
      <c r="B196" s="341" t="s">
        <v>40</v>
      </c>
      <c r="C196" s="341" t="s">
        <v>327</v>
      </c>
      <c r="D196" s="342">
        <v>6531666591.3400002</v>
      </c>
      <c r="E196" s="342">
        <v>910592343.49000001</v>
      </c>
      <c r="F196" s="342">
        <v>0</v>
      </c>
      <c r="G196" s="342">
        <v>7442258934.8299999</v>
      </c>
      <c r="K196" s="343"/>
    </row>
    <row r="197" spans="1:11" x14ac:dyDescent="0.2">
      <c r="A197" s="340">
        <v>18016002</v>
      </c>
      <c r="B197" s="341" t="s">
        <v>143</v>
      </c>
      <c r="C197" s="341" t="s">
        <v>327</v>
      </c>
      <c r="D197" s="342">
        <v>102573726.73</v>
      </c>
      <c r="E197" s="342">
        <v>42412032.829999998</v>
      </c>
      <c r="F197" s="342">
        <v>0</v>
      </c>
      <c r="G197" s="342">
        <v>144985759.56</v>
      </c>
      <c r="K197" s="343"/>
    </row>
    <row r="198" spans="1:11" x14ac:dyDescent="0.2">
      <c r="A198" s="340">
        <v>180162</v>
      </c>
      <c r="B198" s="341" t="s">
        <v>466</v>
      </c>
      <c r="C198" s="341" t="s">
        <v>327</v>
      </c>
      <c r="D198" s="342">
        <v>-11389850252.16</v>
      </c>
      <c r="E198" s="342">
        <v>0</v>
      </c>
      <c r="F198" s="342">
        <v>333556006.55000001</v>
      </c>
      <c r="G198" s="342">
        <v>-11723406258.709999</v>
      </c>
      <c r="K198" s="343"/>
    </row>
    <row r="199" spans="1:11" x14ac:dyDescent="0.2">
      <c r="A199" s="340">
        <v>18016205</v>
      </c>
      <c r="B199" s="341" t="s">
        <v>40</v>
      </c>
      <c r="C199" s="341" t="s">
        <v>327</v>
      </c>
      <c r="D199" s="342">
        <v>-5653283999.8299999</v>
      </c>
      <c r="E199" s="342">
        <v>0</v>
      </c>
      <c r="F199" s="342">
        <v>284633937.39999998</v>
      </c>
      <c r="G199" s="342">
        <v>-5937917937.2299995</v>
      </c>
      <c r="K199" s="343"/>
    </row>
    <row r="200" spans="1:11" x14ac:dyDescent="0.2">
      <c r="A200" s="340">
        <v>1801620501</v>
      </c>
      <c r="B200" s="341" t="s">
        <v>40</v>
      </c>
      <c r="C200" s="341" t="s">
        <v>327</v>
      </c>
      <c r="D200" s="342">
        <v>-5653283999.8299999</v>
      </c>
      <c r="E200" s="342">
        <v>0</v>
      </c>
      <c r="F200" s="342">
        <v>284633937.39999998</v>
      </c>
      <c r="G200" s="342">
        <v>-5937917937.2299995</v>
      </c>
      <c r="K200" s="343"/>
    </row>
    <row r="201" spans="1:11" x14ac:dyDescent="0.2">
      <c r="A201" s="340">
        <v>18016210</v>
      </c>
      <c r="B201" s="341" t="s">
        <v>43</v>
      </c>
      <c r="C201" s="341" t="s">
        <v>327</v>
      </c>
      <c r="D201" s="342">
        <v>-2134697486.74</v>
      </c>
      <c r="E201" s="342">
        <v>0</v>
      </c>
      <c r="F201" s="342">
        <v>15244727.689999999</v>
      </c>
      <c r="G201" s="342">
        <v>-2149942214.4299998</v>
      </c>
      <c r="K201" s="343"/>
    </row>
    <row r="202" spans="1:11" x14ac:dyDescent="0.2">
      <c r="A202" s="340">
        <v>1801621001</v>
      </c>
      <c r="B202" s="341" t="s">
        <v>43</v>
      </c>
      <c r="C202" s="341" t="s">
        <v>327</v>
      </c>
      <c r="D202" s="342">
        <v>-2134697486.74</v>
      </c>
      <c r="E202" s="342">
        <v>0</v>
      </c>
      <c r="F202" s="342">
        <v>15244727.689999999</v>
      </c>
      <c r="G202" s="342">
        <v>-2149942214.4299998</v>
      </c>
      <c r="K202" s="343"/>
    </row>
    <row r="203" spans="1:11" x14ac:dyDescent="0.2">
      <c r="A203" s="340">
        <v>18016215</v>
      </c>
      <c r="B203" s="341" t="s">
        <v>467</v>
      </c>
      <c r="C203" s="341" t="s">
        <v>327</v>
      </c>
      <c r="D203" s="342">
        <v>-3568480274.7800002</v>
      </c>
      <c r="E203" s="342">
        <v>0</v>
      </c>
      <c r="F203" s="342">
        <v>15788353.01</v>
      </c>
      <c r="G203" s="342">
        <v>-3584268627.79</v>
      </c>
      <c r="K203" s="343"/>
    </row>
    <row r="204" spans="1:11" x14ac:dyDescent="0.2">
      <c r="A204" s="340">
        <v>1801621501</v>
      </c>
      <c r="B204" s="341" t="s">
        <v>467</v>
      </c>
      <c r="C204" s="341" t="s">
        <v>327</v>
      </c>
      <c r="D204" s="342">
        <v>-3568480274.7800002</v>
      </c>
      <c r="E204" s="342">
        <v>0</v>
      </c>
      <c r="F204" s="342">
        <v>15788353.01</v>
      </c>
      <c r="G204" s="342">
        <v>-3584268627.79</v>
      </c>
      <c r="K204" s="343"/>
    </row>
    <row r="205" spans="1:11" x14ac:dyDescent="0.2">
      <c r="A205" s="340">
        <v>18016235</v>
      </c>
      <c r="B205" s="341" t="s">
        <v>41</v>
      </c>
      <c r="C205" s="341" t="s">
        <v>327</v>
      </c>
      <c r="D205" s="342">
        <v>-31882155.780000001</v>
      </c>
      <c r="E205" s="342">
        <v>0</v>
      </c>
      <c r="F205" s="342">
        <v>10322604.689999999</v>
      </c>
      <c r="G205" s="342">
        <v>-42204760.469999999</v>
      </c>
      <c r="K205" s="343"/>
    </row>
    <row r="206" spans="1:11" x14ac:dyDescent="0.2">
      <c r="A206" s="340">
        <v>1801623501</v>
      </c>
      <c r="B206" s="341" t="s">
        <v>41</v>
      </c>
      <c r="C206" s="341" t="s">
        <v>327</v>
      </c>
      <c r="D206" s="342">
        <v>-31882155.780000001</v>
      </c>
      <c r="E206" s="342">
        <v>0</v>
      </c>
      <c r="F206" s="342">
        <v>10322604.689999999</v>
      </c>
      <c r="G206" s="342">
        <v>-42204760.469999999</v>
      </c>
      <c r="K206" s="343"/>
    </row>
    <row r="207" spans="1:11" x14ac:dyDescent="0.2">
      <c r="A207" s="340">
        <v>18016240</v>
      </c>
      <c r="B207" s="341" t="s">
        <v>461</v>
      </c>
      <c r="C207" s="341" t="s">
        <v>327</v>
      </c>
      <c r="D207" s="342">
        <v>-1506335.03</v>
      </c>
      <c r="E207" s="342">
        <v>0</v>
      </c>
      <c r="F207" s="342">
        <v>7566383.7599999998</v>
      </c>
      <c r="G207" s="342">
        <v>-9072718.7899999991</v>
      </c>
      <c r="K207" s="343"/>
    </row>
    <row r="208" spans="1:11" x14ac:dyDescent="0.2">
      <c r="A208" s="340">
        <v>1801624001</v>
      </c>
      <c r="B208" s="341" t="s">
        <v>461</v>
      </c>
      <c r="C208" s="341" t="s">
        <v>327</v>
      </c>
      <c r="D208" s="342">
        <v>-1506335.03</v>
      </c>
      <c r="E208" s="342">
        <v>0</v>
      </c>
      <c r="F208" s="342">
        <v>7566383.7599999998</v>
      </c>
      <c r="G208" s="342">
        <v>-9072718.7899999991</v>
      </c>
      <c r="K208" s="343"/>
    </row>
    <row r="209" spans="1:11" x14ac:dyDescent="0.2">
      <c r="A209" s="340">
        <v>1802</v>
      </c>
      <c r="B209" s="341" t="s">
        <v>468</v>
      </c>
      <c r="C209" s="341" t="s">
        <v>327</v>
      </c>
      <c r="D209" s="342">
        <v>697635716.57000005</v>
      </c>
      <c r="E209" s="342">
        <v>41494438</v>
      </c>
      <c r="F209" s="342">
        <v>104864032.93000001</v>
      </c>
      <c r="G209" s="342">
        <v>634266121.63999999</v>
      </c>
      <c r="K209" s="343"/>
    </row>
    <row r="210" spans="1:11" x14ac:dyDescent="0.2">
      <c r="A210" s="340">
        <v>180201</v>
      </c>
      <c r="B210" s="341" t="s">
        <v>468</v>
      </c>
      <c r="C210" s="341" t="s">
        <v>327</v>
      </c>
      <c r="D210" s="342">
        <v>697635716.57000005</v>
      </c>
      <c r="E210" s="342">
        <v>41494438</v>
      </c>
      <c r="F210" s="342">
        <v>104864032.93000001</v>
      </c>
      <c r="G210" s="342">
        <v>634266121.63999999</v>
      </c>
      <c r="K210" s="343"/>
    </row>
    <row r="211" spans="1:11" x14ac:dyDescent="0.2">
      <c r="A211" s="340">
        <v>18020101</v>
      </c>
      <c r="B211" s="341" t="s">
        <v>469</v>
      </c>
      <c r="C211" s="341" t="s">
        <v>327</v>
      </c>
      <c r="D211" s="342">
        <v>520690716.56999999</v>
      </c>
      <c r="E211" s="342">
        <v>41494438</v>
      </c>
      <c r="F211" s="342">
        <v>100749032.93000001</v>
      </c>
      <c r="G211" s="342">
        <v>461436121.63999999</v>
      </c>
      <c r="K211" s="343"/>
    </row>
    <row r="212" spans="1:11" x14ac:dyDescent="0.2">
      <c r="A212" s="340">
        <v>18020102</v>
      </c>
      <c r="B212" s="341" t="s">
        <v>470</v>
      </c>
      <c r="C212" s="341" t="s">
        <v>327</v>
      </c>
      <c r="D212" s="342">
        <v>176945000</v>
      </c>
      <c r="E212" s="342">
        <v>0</v>
      </c>
      <c r="F212" s="342">
        <v>4115000</v>
      </c>
      <c r="G212" s="342">
        <v>172830000</v>
      </c>
      <c r="K212" s="343"/>
    </row>
    <row r="213" spans="1:11" x14ac:dyDescent="0.2">
      <c r="A213" s="340">
        <v>19</v>
      </c>
      <c r="B213" s="341" t="s">
        <v>471</v>
      </c>
      <c r="C213" s="341" t="s">
        <v>327</v>
      </c>
      <c r="D213" s="342">
        <v>4517685423.2799997</v>
      </c>
      <c r="E213" s="342">
        <v>1417867131.9400001</v>
      </c>
      <c r="F213" s="342">
        <v>1045719524.5</v>
      </c>
      <c r="G213" s="342">
        <v>4889833030.7200003</v>
      </c>
      <c r="K213" s="343"/>
    </row>
    <row r="214" spans="1:11" x14ac:dyDescent="0.2">
      <c r="A214" s="340">
        <v>1910</v>
      </c>
      <c r="B214" s="341" t="s">
        <v>472</v>
      </c>
      <c r="C214" s="341" t="s">
        <v>327</v>
      </c>
      <c r="D214" s="342">
        <v>1157165386</v>
      </c>
      <c r="E214" s="342">
        <v>83417250.590000004</v>
      </c>
      <c r="F214" s="342">
        <v>0</v>
      </c>
      <c r="G214" s="342">
        <v>1240582636.5899999</v>
      </c>
      <c r="K214" s="343"/>
    </row>
    <row r="215" spans="1:11" x14ac:dyDescent="0.2">
      <c r="A215" s="340">
        <v>191005</v>
      </c>
      <c r="B215" s="341" t="s">
        <v>473</v>
      </c>
      <c r="C215" s="341" t="s">
        <v>327</v>
      </c>
      <c r="D215" s="342">
        <v>1157165386</v>
      </c>
      <c r="E215" s="342">
        <v>83417250.590000004</v>
      </c>
      <c r="F215" s="342">
        <v>0</v>
      </c>
      <c r="G215" s="342">
        <v>1240582636.5899999</v>
      </c>
      <c r="K215" s="343"/>
    </row>
    <row r="216" spans="1:11" x14ac:dyDescent="0.2">
      <c r="A216" s="340">
        <v>19100501</v>
      </c>
      <c r="B216" s="341" t="s">
        <v>473</v>
      </c>
      <c r="C216" s="341" t="s">
        <v>327</v>
      </c>
      <c r="D216" s="342">
        <v>1157165386</v>
      </c>
      <c r="E216" s="342">
        <v>83320583.780000001</v>
      </c>
      <c r="F216" s="342">
        <v>0</v>
      </c>
      <c r="G216" s="342">
        <v>1240485969.78</v>
      </c>
      <c r="K216" s="343"/>
    </row>
    <row r="217" spans="1:11" x14ac:dyDescent="0.2">
      <c r="A217" s="340">
        <v>19100502</v>
      </c>
      <c r="B217" s="341" t="s">
        <v>1028</v>
      </c>
      <c r="C217" s="341" t="s">
        <v>327</v>
      </c>
      <c r="D217" s="342">
        <v>0</v>
      </c>
      <c r="E217" s="342">
        <v>96666.81</v>
      </c>
      <c r="F217" s="342">
        <v>0</v>
      </c>
      <c r="G217" s="342">
        <v>96666.81</v>
      </c>
      <c r="K217" s="343"/>
    </row>
    <row r="218" spans="1:11" x14ac:dyDescent="0.2">
      <c r="A218" s="340">
        <v>1911</v>
      </c>
      <c r="B218" s="341" t="s">
        <v>474</v>
      </c>
      <c r="C218" s="341" t="s">
        <v>327</v>
      </c>
      <c r="D218" s="342">
        <v>2823793871.25</v>
      </c>
      <c r="E218" s="342">
        <v>970457934.05999994</v>
      </c>
      <c r="F218" s="342">
        <v>919593058.25999999</v>
      </c>
      <c r="G218" s="342">
        <v>2874658747.0500002</v>
      </c>
      <c r="K218" s="343"/>
    </row>
    <row r="219" spans="1:11" x14ac:dyDescent="0.2">
      <c r="A219" s="340">
        <v>191130</v>
      </c>
      <c r="B219" s="341" t="s">
        <v>475</v>
      </c>
      <c r="C219" s="341" t="s">
        <v>327</v>
      </c>
      <c r="D219" s="342">
        <v>4220233380.4400001</v>
      </c>
      <c r="E219" s="342">
        <v>772604386.95000005</v>
      </c>
      <c r="F219" s="342">
        <v>547818386.95000005</v>
      </c>
      <c r="G219" s="342">
        <v>4445019380.4399996</v>
      </c>
      <c r="K219" s="343"/>
    </row>
    <row r="220" spans="1:11" x14ac:dyDescent="0.2">
      <c r="A220" s="340">
        <v>19113001</v>
      </c>
      <c r="B220" s="341" t="s">
        <v>475</v>
      </c>
      <c r="C220" s="341" t="s">
        <v>327</v>
      </c>
      <c r="D220" s="342">
        <v>4220233380.4400001</v>
      </c>
      <c r="E220" s="342">
        <v>772604386.95000005</v>
      </c>
      <c r="F220" s="342">
        <v>547818386.95000005</v>
      </c>
      <c r="G220" s="342">
        <v>4445019380.4399996</v>
      </c>
      <c r="K220" s="343"/>
    </row>
    <row r="221" spans="1:11" x14ac:dyDescent="0.2">
      <c r="A221" s="340">
        <v>1911300101</v>
      </c>
      <c r="B221" s="341" t="s">
        <v>476</v>
      </c>
      <c r="C221" s="341" t="s">
        <v>327</v>
      </c>
      <c r="D221" s="342">
        <v>4036142904.4400001</v>
      </c>
      <c r="E221" s="342">
        <v>582604386.95000005</v>
      </c>
      <c r="F221" s="342">
        <v>547818386.95000005</v>
      </c>
      <c r="G221" s="342">
        <v>4070928904.4400001</v>
      </c>
      <c r="K221" s="343"/>
    </row>
    <row r="222" spans="1:11" x14ac:dyDescent="0.2">
      <c r="A222" s="340">
        <v>1911300102</v>
      </c>
      <c r="B222" s="341" t="s">
        <v>477</v>
      </c>
      <c r="C222" s="341" t="s">
        <v>327</v>
      </c>
      <c r="D222" s="342">
        <v>184090476</v>
      </c>
      <c r="E222" s="342">
        <v>190000000</v>
      </c>
      <c r="F222" s="342">
        <v>0</v>
      </c>
      <c r="G222" s="342">
        <v>374090476</v>
      </c>
      <c r="K222" s="343"/>
    </row>
    <row r="223" spans="1:11" x14ac:dyDescent="0.2">
      <c r="A223" s="340">
        <v>191135</v>
      </c>
      <c r="B223" s="341" t="s">
        <v>478</v>
      </c>
      <c r="C223" s="341" t="s">
        <v>327</v>
      </c>
      <c r="D223" s="342">
        <v>2587762252.27</v>
      </c>
      <c r="E223" s="342">
        <v>187742436</v>
      </c>
      <c r="F223" s="342">
        <v>90437939</v>
      </c>
      <c r="G223" s="342">
        <v>2685066749.27</v>
      </c>
      <c r="K223" s="343"/>
    </row>
    <row r="224" spans="1:11" x14ac:dyDescent="0.2">
      <c r="A224" s="340">
        <v>19113515</v>
      </c>
      <c r="B224" s="341" t="s">
        <v>289</v>
      </c>
      <c r="C224" s="341" t="s">
        <v>327</v>
      </c>
      <c r="D224" s="342">
        <v>2587762252.27</v>
      </c>
      <c r="E224" s="342">
        <v>187742436</v>
      </c>
      <c r="F224" s="342">
        <v>90437939</v>
      </c>
      <c r="G224" s="342">
        <v>2685066749.27</v>
      </c>
      <c r="K224" s="343"/>
    </row>
    <row r="225" spans="1:11" x14ac:dyDescent="0.2">
      <c r="A225" s="340">
        <v>1911351501</v>
      </c>
      <c r="B225" s="341" t="s">
        <v>478</v>
      </c>
      <c r="C225" s="341" t="s">
        <v>327</v>
      </c>
      <c r="D225" s="342">
        <v>2587762252.27</v>
      </c>
      <c r="E225" s="342">
        <v>187742436</v>
      </c>
      <c r="F225" s="342">
        <v>90437939</v>
      </c>
      <c r="G225" s="342">
        <v>2685066749.27</v>
      </c>
      <c r="K225" s="343"/>
    </row>
    <row r="226" spans="1:11" x14ac:dyDescent="0.2">
      <c r="A226" s="340">
        <v>191165</v>
      </c>
      <c r="B226" s="341" t="s">
        <v>479</v>
      </c>
      <c r="C226" s="341" t="s">
        <v>327</v>
      </c>
      <c r="D226" s="342">
        <v>-3984201761.46</v>
      </c>
      <c r="E226" s="342">
        <v>10111111.109999999</v>
      </c>
      <c r="F226" s="342">
        <v>281336732.31</v>
      </c>
      <c r="G226" s="342">
        <v>-4255427382.6599998</v>
      </c>
      <c r="K226" s="343"/>
    </row>
    <row r="227" spans="1:11" x14ac:dyDescent="0.2">
      <c r="A227" s="340">
        <v>19116501</v>
      </c>
      <c r="B227" s="341" t="s">
        <v>479</v>
      </c>
      <c r="C227" s="341" t="s">
        <v>327</v>
      </c>
      <c r="D227" s="342">
        <v>-3984201761.46</v>
      </c>
      <c r="E227" s="342">
        <v>10111111.109999999</v>
      </c>
      <c r="F227" s="342">
        <v>281336732.31</v>
      </c>
      <c r="G227" s="342">
        <v>-4255427382.6599998</v>
      </c>
      <c r="K227" s="343"/>
    </row>
    <row r="228" spans="1:11" x14ac:dyDescent="0.2">
      <c r="A228" s="340">
        <v>1911650101</v>
      </c>
      <c r="B228" s="341" t="s">
        <v>479</v>
      </c>
      <c r="C228" s="341" t="s">
        <v>327</v>
      </c>
      <c r="D228" s="342">
        <v>-2426597339.9299998</v>
      </c>
      <c r="E228" s="342">
        <v>10111111.109999999</v>
      </c>
      <c r="F228" s="342">
        <v>249345585.90000001</v>
      </c>
      <c r="G228" s="342">
        <v>-2665831814.7199998</v>
      </c>
      <c r="K228" s="343"/>
    </row>
    <row r="229" spans="1:11" x14ac:dyDescent="0.2">
      <c r="A229" s="340">
        <v>1911650102</v>
      </c>
      <c r="B229" s="341" t="s">
        <v>480</v>
      </c>
      <c r="C229" s="341" t="s">
        <v>327</v>
      </c>
      <c r="D229" s="342">
        <v>-1557604421.53</v>
      </c>
      <c r="E229" s="342">
        <v>0</v>
      </c>
      <c r="F229" s="342">
        <v>31991146.41</v>
      </c>
      <c r="G229" s="342">
        <v>-1589595567.9400001</v>
      </c>
      <c r="K229" s="343"/>
    </row>
    <row r="230" spans="1:11" x14ac:dyDescent="0.2">
      <c r="A230" s="340">
        <v>1925</v>
      </c>
      <c r="B230" s="341" t="s">
        <v>481</v>
      </c>
      <c r="C230" s="341" t="s">
        <v>327</v>
      </c>
      <c r="D230" s="342">
        <v>527179716</v>
      </c>
      <c r="E230" s="342">
        <v>355781576</v>
      </c>
      <c r="F230" s="342">
        <v>125765928.58</v>
      </c>
      <c r="G230" s="342">
        <v>757195363.41999996</v>
      </c>
      <c r="K230" s="343"/>
    </row>
    <row r="231" spans="1:11" x14ac:dyDescent="0.2">
      <c r="A231" s="340">
        <v>192505</v>
      </c>
      <c r="B231" s="341" t="s">
        <v>482</v>
      </c>
      <c r="C231" s="341" t="s">
        <v>327</v>
      </c>
      <c r="D231" s="342">
        <v>527179716</v>
      </c>
      <c r="E231" s="342">
        <v>355781576</v>
      </c>
      <c r="F231" s="342">
        <v>125765928.58</v>
      </c>
      <c r="G231" s="342">
        <v>757195363.41999996</v>
      </c>
      <c r="K231" s="343"/>
    </row>
    <row r="232" spans="1:11" x14ac:dyDescent="0.2">
      <c r="A232" s="340">
        <v>19250502</v>
      </c>
      <c r="B232" s="341" t="s">
        <v>483</v>
      </c>
      <c r="C232" s="341" t="s">
        <v>327</v>
      </c>
      <c r="D232" s="342">
        <v>471631615.00999999</v>
      </c>
      <c r="E232" s="342">
        <v>1125831</v>
      </c>
      <c r="F232" s="342">
        <v>50526470.07</v>
      </c>
      <c r="G232" s="342">
        <v>422230975.94</v>
      </c>
      <c r="K232" s="343"/>
    </row>
    <row r="233" spans="1:11" x14ac:dyDescent="0.2">
      <c r="A233" s="340">
        <v>19250505</v>
      </c>
      <c r="B233" s="341" t="s">
        <v>484</v>
      </c>
      <c r="C233" s="341" t="s">
        <v>327</v>
      </c>
      <c r="D233" s="342">
        <v>27149833.859999999</v>
      </c>
      <c r="E233" s="342">
        <v>243055745</v>
      </c>
      <c r="F233" s="342">
        <v>59226396.859999999</v>
      </c>
      <c r="G233" s="342">
        <v>210979182</v>
      </c>
      <c r="K233" s="343"/>
    </row>
    <row r="234" spans="1:11" x14ac:dyDescent="0.2">
      <c r="A234" s="340">
        <v>19250507</v>
      </c>
      <c r="B234" s="341" t="s">
        <v>485</v>
      </c>
      <c r="C234" s="341" t="s">
        <v>327</v>
      </c>
      <c r="D234" s="342">
        <v>28398267.129999999</v>
      </c>
      <c r="E234" s="342">
        <v>0</v>
      </c>
      <c r="F234" s="342">
        <v>6713061.6500000004</v>
      </c>
      <c r="G234" s="342">
        <v>21685205.48</v>
      </c>
      <c r="K234" s="343"/>
    </row>
    <row r="235" spans="1:11" x14ac:dyDescent="0.2">
      <c r="A235" s="340">
        <v>19250590</v>
      </c>
      <c r="B235" s="341" t="s">
        <v>425</v>
      </c>
      <c r="C235" s="341" t="s">
        <v>327</v>
      </c>
      <c r="D235" s="342">
        <v>0</v>
      </c>
      <c r="E235" s="342">
        <v>111600000</v>
      </c>
      <c r="F235" s="342">
        <v>9300000</v>
      </c>
      <c r="G235" s="342">
        <v>102300000</v>
      </c>
      <c r="K235" s="343"/>
    </row>
    <row r="236" spans="1:11" x14ac:dyDescent="0.2">
      <c r="A236" s="340">
        <v>1950</v>
      </c>
      <c r="B236" s="341" t="s">
        <v>486</v>
      </c>
      <c r="C236" s="341" t="s">
        <v>327</v>
      </c>
      <c r="D236" s="342">
        <v>9546450.0299999993</v>
      </c>
      <c r="E236" s="342">
        <v>8210371.29</v>
      </c>
      <c r="F236" s="342">
        <v>360537.66</v>
      </c>
      <c r="G236" s="342">
        <v>17396283.66</v>
      </c>
      <c r="K236" s="343"/>
    </row>
    <row r="237" spans="1:11" x14ac:dyDescent="0.2">
      <c r="A237" s="340">
        <v>195045</v>
      </c>
      <c r="B237" s="341" t="s">
        <v>487</v>
      </c>
      <c r="C237" s="341" t="s">
        <v>327</v>
      </c>
      <c r="D237" s="342">
        <v>9546450.0299999993</v>
      </c>
      <c r="E237" s="342">
        <v>8210371.29</v>
      </c>
      <c r="F237" s="342">
        <v>360537.66</v>
      </c>
      <c r="G237" s="342">
        <v>17396283.66</v>
      </c>
      <c r="K237" s="343"/>
    </row>
    <row r="238" spans="1:11" x14ac:dyDescent="0.2">
      <c r="A238" s="340">
        <v>19504501</v>
      </c>
      <c r="B238" s="341" t="s">
        <v>488</v>
      </c>
      <c r="C238" s="341" t="s">
        <v>327</v>
      </c>
      <c r="D238" s="342">
        <v>9546450.0299999993</v>
      </c>
      <c r="E238" s="342">
        <v>8210371.29</v>
      </c>
      <c r="F238" s="342">
        <v>360537.66</v>
      </c>
      <c r="G238" s="342">
        <v>17396283.66</v>
      </c>
      <c r="K238" s="343"/>
    </row>
    <row r="239" spans="1:11" x14ac:dyDescent="0.2">
      <c r="A239" s="340">
        <v>1950450122</v>
      </c>
      <c r="B239" s="341" t="s">
        <v>53</v>
      </c>
      <c r="C239" s="341" t="s">
        <v>327</v>
      </c>
      <c r="D239" s="342">
        <v>427680.89</v>
      </c>
      <c r="E239" s="342">
        <v>7773492.9400000004</v>
      </c>
      <c r="F239" s="342">
        <v>0</v>
      </c>
      <c r="G239" s="342">
        <v>8201173.8300000001</v>
      </c>
      <c r="K239" s="343"/>
    </row>
    <row r="240" spans="1:11" x14ac:dyDescent="0.2">
      <c r="A240" s="340">
        <v>1950450123</v>
      </c>
      <c r="B240" s="341" t="s">
        <v>374</v>
      </c>
      <c r="C240" s="341" t="s">
        <v>327</v>
      </c>
      <c r="D240" s="342">
        <v>2870384.75</v>
      </c>
      <c r="E240" s="342">
        <v>0</v>
      </c>
      <c r="F240" s="342">
        <v>68342.490000000005</v>
      </c>
      <c r="G240" s="342">
        <v>2802042.26</v>
      </c>
      <c r="K240" s="343"/>
    </row>
    <row r="241" spans="1:11" x14ac:dyDescent="0.2">
      <c r="A241" s="340">
        <v>1950450125</v>
      </c>
      <c r="B241" s="341" t="s">
        <v>438</v>
      </c>
      <c r="C241" s="341" t="s">
        <v>327</v>
      </c>
      <c r="D241" s="342">
        <v>265225.98</v>
      </c>
      <c r="E241" s="342">
        <v>0</v>
      </c>
      <c r="F241" s="342">
        <v>34922.03</v>
      </c>
      <c r="G241" s="342">
        <v>230303.95</v>
      </c>
      <c r="K241" s="343"/>
    </row>
    <row r="242" spans="1:11" x14ac:dyDescent="0.2">
      <c r="A242" s="340">
        <v>1950450126</v>
      </c>
      <c r="B242" s="341" t="s">
        <v>376</v>
      </c>
      <c r="C242" s="341" t="s">
        <v>327</v>
      </c>
      <c r="D242" s="342">
        <v>-0.03</v>
      </c>
      <c r="E242" s="342">
        <v>436878.35</v>
      </c>
      <c r="F242" s="342">
        <v>0</v>
      </c>
      <c r="G242" s="342">
        <v>436878.32</v>
      </c>
      <c r="K242" s="343"/>
    </row>
    <row r="243" spans="1:11" x14ac:dyDescent="0.2">
      <c r="A243" s="340">
        <v>1950450127</v>
      </c>
      <c r="B243" s="341" t="s">
        <v>377</v>
      </c>
      <c r="C243" s="341" t="s">
        <v>327</v>
      </c>
      <c r="D243" s="342">
        <v>452869.01</v>
      </c>
      <c r="E243" s="342">
        <v>0</v>
      </c>
      <c r="F243" s="342">
        <v>150956.32</v>
      </c>
      <c r="G243" s="342">
        <v>301912.69</v>
      </c>
      <c r="K243" s="343"/>
    </row>
    <row r="244" spans="1:11" x14ac:dyDescent="0.2">
      <c r="A244" s="340">
        <v>1950450128</v>
      </c>
      <c r="B244" s="341" t="s">
        <v>378</v>
      </c>
      <c r="C244" s="341" t="s">
        <v>327</v>
      </c>
      <c r="D244" s="342">
        <v>1414798.27</v>
      </c>
      <c r="E244" s="342">
        <v>0</v>
      </c>
      <c r="F244" s="342">
        <v>39299.949999999997</v>
      </c>
      <c r="G244" s="342">
        <v>1375498.32</v>
      </c>
      <c r="K244" s="343"/>
    </row>
    <row r="245" spans="1:11" x14ac:dyDescent="0.2">
      <c r="A245" s="340">
        <v>1950450129</v>
      </c>
      <c r="B245" s="341" t="s">
        <v>379</v>
      </c>
      <c r="C245" s="341" t="s">
        <v>327</v>
      </c>
      <c r="D245" s="342">
        <v>349916.85</v>
      </c>
      <c r="E245" s="342">
        <v>0</v>
      </c>
      <c r="F245" s="342">
        <v>13980.68</v>
      </c>
      <c r="G245" s="342">
        <v>335936.17</v>
      </c>
      <c r="K245" s="343"/>
    </row>
    <row r="246" spans="1:11" x14ac:dyDescent="0.2">
      <c r="A246" s="340">
        <v>1950450130</v>
      </c>
      <c r="B246" s="341" t="s">
        <v>440</v>
      </c>
      <c r="C246" s="341" t="s">
        <v>327</v>
      </c>
      <c r="D246" s="342">
        <v>3765574.31</v>
      </c>
      <c r="E246" s="342">
        <v>0</v>
      </c>
      <c r="F246" s="342">
        <v>53036.19</v>
      </c>
      <c r="G246" s="342">
        <v>3712538.12</v>
      </c>
      <c r="K246" s="343"/>
    </row>
    <row r="247" spans="1:11" x14ac:dyDescent="0.2">
      <c r="A247" s="340">
        <v>2</v>
      </c>
      <c r="B247" s="341" t="s">
        <v>489</v>
      </c>
      <c r="C247" s="341" t="s">
        <v>327</v>
      </c>
      <c r="D247" s="342">
        <v>-17418517410.619999</v>
      </c>
      <c r="E247" s="342">
        <v>13798252981.780001</v>
      </c>
      <c r="F247" s="342">
        <v>9624658301.5499992</v>
      </c>
      <c r="G247" s="342">
        <v>-13244922730.389999</v>
      </c>
      <c r="K247" s="343"/>
    </row>
    <row r="248" spans="1:11" x14ac:dyDescent="0.2">
      <c r="A248" s="340">
        <v>21</v>
      </c>
      <c r="B248" s="341" t="s">
        <v>490</v>
      </c>
      <c r="C248" s="341" t="s">
        <v>327</v>
      </c>
      <c r="D248" s="342">
        <v>-704394570.38999999</v>
      </c>
      <c r="E248" s="342">
        <v>107063111.81999999</v>
      </c>
      <c r="F248" s="342">
        <v>43301347.039999999</v>
      </c>
      <c r="G248" s="342">
        <v>-640632805.61000001</v>
      </c>
      <c r="K248" s="343"/>
    </row>
    <row r="249" spans="1:11" x14ac:dyDescent="0.2">
      <c r="A249" s="340">
        <v>2180</v>
      </c>
      <c r="B249" s="341" t="s">
        <v>491</v>
      </c>
      <c r="C249" s="341" t="s">
        <v>327</v>
      </c>
      <c r="D249" s="342">
        <v>-704394570.38999999</v>
      </c>
      <c r="E249" s="342">
        <v>107063111.81999999</v>
      </c>
      <c r="F249" s="342">
        <v>43301347.039999999</v>
      </c>
      <c r="G249" s="342">
        <v>-640632805.61000001</v>
      </c>
      <c r="K249" s="343"/>
    </row>
    <row r="250" spans="1:11" x14ac:dyDescent="0.2">
      <c r="A250" s="340">
        <v>21800101</v>
      </c>
      <c r="B250" s="341" t="s">
        <v>492</v>
      </c>
      <c r="C250" s="341" t="s">
        <v>327</v>
      </c>
      <c r="D250" s="342">
        <v>-526750020.38999999</v>
      </c>
      <c r="E250" s="342">
        <v>102989261.81999999</v>
      </c>
      <c r="F250" s="342">
        <v>43301347.039999999</v>
      </c>
      <c r="G250" s="342">
        <v>-467062105.61000001</v>
      </c>
      <c r="K250" s="343"/>
    </row>
    <row r="251" spans="1:11" x14ac:dyDescent="0.2">
      <c r="A251" s="340">
        <v>21800102</v>
      </c>
      <c r="B251" s="341" t="s">
        <v>493</v>
      </c>
      <c r="C251" s="341" t="s">
        <v>327</v>
      </c>
      <c r="D251" s="342">
        <v>-177644550</v>
      </c>
      <c r="E251" s="342">
        <v>4073850</v>
      </c>
      <c r="F251" s="342">
        <v>0</v>
      </c>
      <c r="G251" s="342">
        <v>-173570700</v>
      </c>
      <c r="K251" s="343"/>
    </row>
    <row r="252" spans="1:11" x14ac:dyDescent="0.2">
      <c r="A252" s="340">
        <v>24</v>
      </c>
      <c r="B252" s="341" t="s">
        <v>1009</v>
      </c>
      <c r="C252" s="341" t="s">
        <v>327</v>
      </c>
      <c r="D252" s="342">
        <v>0</v>
      </c>
      <c r="E252" s="342">
        <v>4073850</v>
      </c>
      <c r="F252" s="342">
        <v>4073850</v>
      </c>
      <c r="G252" s="342">
        <v>0</v>
      </c>
      <c r="K252" s="343"/>
    </row>
    <row r="253" spans="1:11" x14ac:dyDescent="0.2">
      <c r="A253" s="340">
        <v>2435</v>
      </c>
      <c r="B253" s="341" t="s">
        <v>1010</v>
      </c>
      <c r="C253" s="341" t="s">
        <v>327</v>
      </c>
      <c r="D253" s="342">
        <v>0</v>
      </c>
      <c r="E253" s="342">
        <v>4073850</v>
      </c>
      <c r="F253" s="342">
        <v>4073850</v>
      </c>
      <c r="G253" s="342">
        <v>0</v>
      </c>
      <c r="K253" s="343"/>
    </row>
    <row r="254" spans="1:11" x14ac:dyDescent="0.2">
      <c r="A254" s="340">
        <v>243560</v>
      </c>
      <c r="B254" s="341" t="s">
        <v>1011</v>
      </c>
      <c r="C254" s="341" t="s">
        <v>327</v>
      </c>
      <c r="D254" s="342">
        <v>0</v>
      </c>
      <c r="E254" s="342">
        <v>4073850</v>
      </c>
      <c r="F254" s="342">
        <v>4073850</v>
      </c>
      <c r="G254" s="342">
        <v>0</v>
      </c>
      <c r="K254" s="343"/>
    </row>
    <row r="255" spans="1:11" x14ac:dyDescent="0.2">
      <c r="A255" s="340">
        <v>24356001</v>
      </c>
      <c r="B255" s="341" t="s">
        <v>1012</v>
      </c>
      <c r="C255" s="341" t="s">
        <v>327</v>
      </c>
      <c r="D255" s="342">
        <v>0</v>
      </c>
      <c r="E255" s="342">
        <v>4073850</v>
      </c>
      <c r="F255" s="342">
        <v>4073850</v>
      </c>
      <c r="G255" s="342">
        <v>0</v>
      </c>
      <c r="K255" s="343"/>
    </row>
    <row r="256" spans="1:11" x14ac:dyDescent="0.2">
      <c r="A256" s="340">
        <v>2435600103</v>
      </c>
      <c r="B256" s="341" t="s">
        <v>1013</v>
      </c>
      <c r="C256" s="341" t="s">
        <v>327</v>
      </c>
      <c r="D256" s="342">
        <v>0</v>
      </c>
      <c r="E256" s="342">
        <v>4073850</v>
      </c>
      <c r="F256" s="342">
        <v>4073850</v>
      </c>
      <c r="G256" s="342">
        <v>0</v>
      </c>
      <c r="K256" s="343"/>
    </row>
    <row r="257" spans="1:11" x14ac:dyDescent="0.2">
      <c r="A257" s="340">
        <v>25</v>
      </c>
      <c r="B257" s="341" t="s">
        <v>494</v>
      </c>
      <c r="C257" s="341" t="s">
        <v>327</v>
      </c>
      <c r="D257" s="342">
        <v>-12126791074.67</v>
      </c>
      <c r="E257" s="342">
        <v>10654250043.48</v>
      </c>
      <c r="F257" s="342">
        <v>6878867064.8500004</v>
      </c>
      <c r="G257" s="342">
        <v>-8351408096.04</v>
      </c>
      <c r="K257" s="343"/>
    </row>
    <row r="258" spans="1:11" x14ac:dyDescent="0.2">
      <c r="A258" s="340">
        <v>2501</v>
      </c>
      <c r="B258" s="341" t="s">
        <v>495</v>
      </c>
      <c r="C258" s="341" t="s">
        <v>327</v>
      </c>
      <c r="D258" s="342">
        <v>-293281056.69</v>
      </c>
      <c r="E258" s="342">
        <v>429066869.45999998</v>
      </c>
      <c r="F258" s="342">
        <v>536901655.45000005</v>
      </c>
      <c r="G258" s="342">
        <v>-401115842.68000001</v>
      </c>
      <c r="K258" s="343"/>
    </row>
    <row r="259" spans="1:11" x14ac:dyDescent="0.2">
      <c r="A259" s="340">
        <v>250105</v>
      </c>
      <c r="B259" s="341" t="s">
        <v>413</v>
      </c>
      <c r="C259" s="341" t="s">
        <v>327</v>
      </c>
      <c r="D259" s="342">
        <v>-293281056.69</v>
      </c>
      <c r="E259" s="342">
        <v>429066869.45999998</v>
      </c>
      <c r="F259" s="342">
        <v>536901655.45000005</v>
      </c>
      <c r="G259" s="342">
        <v>-401115842.68000001</v>
      </c>
      <c r="K259" s="343"/>
    </row>
    <row r="260" spans="1:11" x14ac:dyDescent="0.2">
      <c r="A260" s="340">
        <v>25010501</v>
      </c>
      <c r="B260" s="341" t="s">
        <v>496</v>
      </c>
      <c r="C260" s="341" t="s">
        <v>327</v>
      </c>
      <c r="D260" s="342">
        <v>-293281056.69</v>
      </c>
      <c r="E260" s="342">
        <v>429066869.45999998</v>
      </c>
      <c r="F260" s="342">
        <v>536901655.45000005</v>
      </c>
      <c r="G260" s="342">
        <v>-401115842.68000001</v>
      </c>
      <c r="K260" s="343"/>
    </row>
    <row r="261" spans="1:11" x14ac:dyDescent="0.2">
      <c r="A261" s="340">
        <v>2501050101</v>
      </c>
      <c r="B261" s="341" t="s">
        <v>496</v>
      </c>
      <c r="C261" s="341" t="s">
        <v>327</v>
      </c>
      <c r="D261" s="342">
        <v>-293281056.69</v>
      </c>
      <c r="E261" s="342">
        <v>429066869.45999998</v>
      </c>
      <c r="F261" s="342">
        <v>536901655.45000005</v>
      </c>
      <c r="G261" s="342">
        <v>-401115842.68000001</v>
      </c>
      <c r="K261" s="343"/>
    </row>
    <row r="262" spans="1:11" x14ac:dyDescent="0.2">
      <c r="A262" s="340">
        <v>2503</v>
      </c>
      <c r="B262" s="341" t="s">
        <v>406</v>
      </c>
      <c r="C262" s="341" t="s">
        <v>327</v>
      </c>
      <c r="D262" s="342">
        <v>-5426608619.6700001</v>
      </c>
      <c r="E262" s="342">
        <v>6108458862.0900002</v>
      </c>
      <c r="F262" s="342">
        <v>1633037469.8299999</v>
      </c>
      <c r="G262" s="342">
        <v>-951187227.40999997</v>
      </c>
      <c r="K262" s="343"/>
    </row>
    <row r="263" spans="1:11" x14ac:dyDescent="0.2">
      <c r="A263" s="340">
        <v>250305</v>
      </c>
      <c r="B263" s="341" t="s">
        <v>497</v>
      </c>
      <c r="C263" s="341" t="s">
        <v>327</v>
      </c>
      <c r="D263" s="342">
        <v>-5180261455.1300001</v>
      </c>
      <c r="E263" s="342">
        <v>5597234018.04</v>
      </c>
      <c r="F263" s="342">
        <v>1116626815.1700001</v>
      </c>
      <c r="G263" s="342">
        <v>-699654252.25999999</v>
      </c>
      <c r="K263" s="343"/>
    </row>
    <row r="264" spans="1:11" x14ac:dyDescent="0.2">
      <c r="A264" s="340">
        <v>25030501</v>
      </c>
      <c r="B264" s="341" t="s">
        <v>21</v>
      </c>
      <c r="C264" s="341" t="s">
        <v>327</v>
      </c>
      <c r="D264" s="342">
        <v>-5180261455.1300001</v>
      </c>
      <c r="E264" s="342">
        <v>5597234018.04</v>
      </c>
      <c r="F264" s="342">
        <v>416972562.91000003</v>
      </c>
      <c r="G264" s="342">
        <v>0</v>
      </c>
      <c r="K264" s="343"/>
    </row>
    <row r="265" spans="1:11" x14ac:dyDescent="0.2">
      <c r="A265" s="340">
        <v>25030504</v>
      </c>
      <c r="B265" s="341" t="s">
        <v>1031</v>
      </c>
      <c r="C265" s="341" t="s">
        <v>327</v>
      </c>
      <c r="D265" s="342">
        <v>0</v>
      </c>
      <c r="E265" s="342">
        <v>0</v>
      </c>
      <c r="F265" s="342">
        <v>699654252.25999999</v>
      </c>
      <c r="G265" s="342">
        <v>-699654252.25999999</v>
      </c>
      <c r="K265" s="343"/>
    </row>
    <row r="266" spans="1:11" x14ac:dyDescent="0.2">
      <c r="A266" s="340">
        <v>250310</v>
      </c>
      <c r="B266" s="341" t="s">
        <v>498</v>
      </c>
      <c r="C266" s="341" t="s">
        <v>327</v>
      </c>
      <c r="D266" s="342">
        <v>-173086746</v>
      </c>
      <c r="E266" s="342">
        <v>117791000</v>
      </c>
      <c r="F266" s="342">
        <v>70560671</v>
      </c>
      <c r="G266" s="342">
        <v>-125856417</v>
      </c>
      <c r="K266" s="343"/>
    </row>
    <row r="267" spans="1:11" x14ac:dyDescent="0.2">
      <c r="A267" s="340">
        <v>25031001</v>
      </c>
      <c r="B267" s="341" t="s">
        <v>498</v>
      </c>
      <c r="C267" s="341" t="s">
        <v>327</v>
      </c>
      <c r="D267" s="342">
        <v>-173086746</v>
      </c>
      <c r="E267" s="342">
        <v>117791000</v>
      </c>
      <c r="F267" s="342">
        <v>70560671</v>
      </c>
      <c r="G267" s="342">
        <v>-125856417</v>
      </c>
      <c r="K267" s="343"/>
    </row>
    <row r="268" spans="1:11" x14ac:dyDescent="0.2">
      <c r="A268" s="340">
        <v>250340</v>
      </c>
      <c r="B268" s="341" t="s">
        <v>499</v>
      </c>
      <c r="C268" s="341" t="s">
        <v>327</v>
      </c>
      <c r="D268" s="342">
        <v>-71529546.540000007</v>
      </c>
      <c r="E268" s="342">
        <v>392255844.05000001</v>
      </c>
      <c r="F268" s="342">
        <v>445144291.66000003</v>
      </c>
      <c r="G268" s="342">
        <v>-124417994.15000001</v>
      </c>
      <c r="K268" s="343"/>
    </row>
    <row r="269" spans="1:11" x14ac:dyDescent="0.2">
      <c r="A269" s="340">
        <v>25034005</v>
      </c>
      <c r="B269" s="341" t="s">
        <v>500</v>
      </c>
      <c r="C269" s="341" t="s">
        <v>327</v>
      </c>
      <c r="D269" s="342">
        <v>6529999908.0100002</v>
      </c>
      <c r="E269" s="342">
        <v>370487590.05000001</v>
      </c>
      <c r="F269" s="342">
        <v>295427206.66000003</v>
      </c>
      <c r="G269" s="342">
        <v>6605060291.3999996</v>
      </c>
      <c r="K269" s="343"/>
    </row>
    <row r="270" spans="1:11" x14ac:dyDescent="0.2">
      <c r="A270" s="340">
        <v>2503400501</v>
      </c>
      <c r="B270" s="341" t="s">
        <v>501</v>
      </c>
      <c r="C270" s="341" t="s">
        <v>327</v>
      </c>
      <c r="D270" s="342">
        <v>-153367476.94</v>
      </c>
      <c r="E270" s="342">
        <v>0</v>
      </c>
      <c r="F270" s="342">
        <v>0</v>
      </c>
      <c r="G270" s="342">
        <v>-153367476.94</v>
      </c>
      <c r="K270" s="343"/>
    </row>
    <row r="271" spans="1:11" x14ac:dyDescent="0.2">
      <c r="A271" s="340">
        <v>250340050101</v>
      </c>
      <c r="B271" s="341" t="s">
        <v>501</v>
      </c>
      <c r="C271" s="341" t="s">
        <v>327</v>
      </c>
      <c r="D271" s="342">
        <v>-153367476.94</v>
      </c>
      <c r="E271" s="342">
        <v>0</v>
      </c>
      <c r="F271" s="342">
        <v>0</v>
      </c>
      <c r="G271" s="342">
        <v>-153367476.94</v>
      </c>
      <c r="K271" s="343"/>
    </row>
    <row r="272" spans="1:11" x14ac:dyDescent="0.2">
      <c r="A272" s="340">
        <v>2503400502</v>
      </c>
      <c r="B272" s="341" t="s">
        <v>502</v>
      </c>
      <c r="C272" s="341" t="s">
        <v>327</v>
      </c>
      <c r="D272" s="342">
        <v>-3494309503.98</v>
      </c>
      <c r="E272" s="342">
        <v>0</v>
      </c>
      <c r="F272" s="342">
        <v>0</v>
      </c>
      <c r="G272" s="342">
        <v>-3494309503.98</v>
      </c>
      <c r="K272" s="343"/>
    </row>
    <row r="273" spans="1:11" x14ac:dyDescent="0.2">
      <c r="A273" s="340">
        <v>250340050201</v>
      </c>
      <c r="B273" s="341" t="s">
        <v>503</v>
      </c>
      <c r="C273" s="341" t="s">
        <v>327</v>
      </c>
      <c r="D273" s="342">
        <v>-3394823709.7399998</v>
      </c>
      <c r="E273" s="342">
        <v>0</v>
      </c>
      <c r="F273" s="342">
        <v>0</v>
      </c>
      <c r="G273" s="342">
        <v>-3394823709.7399998</v>
      </c>
      <c r="K273" s="343"/>
    </row>
    <row r="274" spans="1:11" x14ac:dyDescent="0.2">
      <c r="A274" s="340">
        <v>250340050202</v>
      </c>
      <c r="B274" s="341" t="s">
        <v>504</v>
      </c>
      <c r="C274" s="341" t="s">
        <v>327</v>
      </c>
      <c r="D274" s="342">
        <v>-98429128.879999995</v>
      </c>
      <c r="E274" s="342">
        <v>0</v>
      </c>
      <c r="F274" s="342">
        <v>0</v>
      </c>
      <c r="G274" s="342">
        <v>-98429128.879999995</v>
      </c>
      <c r="K274" s="343"/>
    </row>
    <row r="275" spans="1:11" x14ac:dyDescent="0.2">
      <c r="A275" s="340">
        <v>250340050203</v>
      </c>
      <c r="B275" s="341" t="s">
        <v>505</v>
      </c>
      <c r="C275" s="341" t="s">
        <v>327</v>
      </c>
      <c r="D275" s="342">
        <v>-1056665.3600000001</v>
      </c>
      <c r="E275" s="342">
        <v>0</v>
      </c>
      <c r="F275" s="342">
        <v>0</v>
      </c>
      <c r="G275" s="342">
        <v>-1056665.3600000001</v>
      </c>
      <c r="K275" s="343"/>
    </row>
    <row r="276" spans="1:11" x14ac:dyDescent="0.2">
      <c r="A276" s="340">
        <v>2503400503</v>
      </c>
      <c r="B276" s="341" t="s">
        <v>506</v>
      </c>
      <c r="C276" s="341" t="s">
        <v>327</v>
      </c>
      <c r="D276" s="342">
        <v>1730643234.7</v>
      </c>
      <c r="E276" s="342">
        <v>35461123.520000003</v>
      </c>
      <c r="F276" s="342">
        <v>486785.13</v>
      </c>
      <c r="G276" s="342">
        <v>1765617573.0899999</v>
      </c>
      <c r="K276" s="343"/>
    </row>
    <row r="277" spans="1:11" x14ac:dyDescent="0.2">
      <c r="A277" s="340">
        <v>250340050301</v>
      </c>
      <c r="B277" s="341" t="s">
        <v>507</v>
      </c>
      <c r="C277" s="341" t="s">
        <v>327</v>
      </c>
      <c r="D277" s="342">
        <v>1730643234.7</v>
      </c>
      <c r="E277" s="342">
        <v>35461123.520000003</v>
      </c>
      <c r="F277" s="342">
        <v>486785.13</v>
      </c>
      <c r="G277" s="342">
        <v>1765617573.0899999</v>
      </c>
      <c r="K277" s="343"/>
    </row>
    <row r="278" spans="1:11" x14ac:dyDescent="0.2">
      <c r="A278" s="340">
        <v>2503400504</v>
      </c>
      <c r="B278" s="341" t="s">
        <v>508</v>
      </c>
      <c r="C278" s="341" t="s">
        <v>327</v>
      </c>
      <c r="D278" s="342">
        <v>8915846.5999999996</v>
      </c>
      <c r="E278" s="342">
        <v>0</v>
      </c>
      <c r="F278" s="342">
        <v>0</v>
      </c>
      <c r="G278" s="342">
        <v>8915846.5999999996</v>
      </c>
      <c r="K278" s="343"/>
    </row>
    <row r="279" spans="1:11" x14ac:dyDescent="0.2">
      <c r="A279" s="340">
        <v>250340050401</v>
      </c>
      <c r="B279" s="341" t="s">
        <v>508</v>
      </c>
      <c r="C279" s="341" t="s">
        <v>327</v>
      </c>
      <c r="D279" s="342">
        <v>8915846.5999999996</v>
      </c>
      <c r="E279" s="342">
        <v>0</v>
      </c>
      <c r="F279" s="342">
        <v>0</v>
      </c>
      <c r="G279" s="342">
        <v>8915846.5999999996</v>
      </c>
      <c r="K279" s="343"/>
    </row>
    <row r="280" spans="1:11" x14ac:dyDescent="0.2">
      <c r="A280" s="340">
        <v>2503400505</v>
      </c>
      <c r="B280" s="341" t="s">
        <v>509</v>
      </c>
      <c r="C280" s="341" t="s">
        <v>327</v>
      </c>
      <c r="D280" s="342">
        <v>0</v>
      </c>
      <c r="E280" s="342">
        <v>335026466.52999997</v>
      </c>
      <c r="F280" s="342">
        <v>294940421.52999997</v>
      </c>
      <c r="G280" s="342">
        <v>40086045</v>
      </c>
      <c r="K280" s="343"/>
    </row>
    <row r="281" spans="1:11" x14ac:dyDescent="0.2">
      <c r="A281" s="340">
        <v>250340050501</v>
      </c>
      <c r="B281" s="341" t="s">
        <v>510</v>
      </c>
      <c r="C281" s="341" t="s">
        <v>327</v>
      </c>
      <c r="D281" s="342">
        <v>0</v>
      </c>
      <c r="E281" s="342">
        <v>335026466.52999997</v>
      </c>
      <c r="F281" s="342">
        <v>294940421.52999997</v>
      </c>
      <c r="G281" s="342">
        <v>40086045</v>
      </c>
      <c r="K281" s="343"/>
    </row>
    <row r="282" spans="1:11" x14ac:dyDescent="0.2">
      <c r="A282" s="340">
        <v>25034005050101</v>
      </c>
      <c r="B282" s="341" t="s">
        <v>511</v>
      </c>
      <c r="C282" s="341" t="s">
        <v>327</v>
      </c>
      <c r="D282" s="342">
        <v>0</v>
      </c>
      <c r="E282" s="342">
        <v>760101</v>
      </c>
      <c r="F282" s="342">
        <v>760101</v>
      </c>
      <c r="G282" s="342">
        <v>0</v>
      </c>
      <c r="K282" s="343"/>
    </row>
    <row r="283" spans="1:11" x14ac:dyDescent="0.2">
      <c r="A283" s="340">
        <v>25034005050105</v>
      </c>
      <c r="B283" s="341" t="s">
        <v>512</v>
      </c>
      <c r="C283" s="341" t="s">
        <v>327</v>
      </c>
      <c r="D283" s="342">
        <v>0</v>
      </c>
      <c r="E283" s="342">
        <v>1066886</v>
      </c>
      <c r="F283" s="342">
        <v>1066886</v>
      </c>
      <c r="G283" s="342">
        <v>0</v>
      </c>
      <c r="K283" s="343"/>
    </row>
    <row r="284" spans="1:11" x14ac:dyDescent="0.2">
      <c r="A284" s="340">
        <v>25034005050106</v>
      </c>
      <c r="B284" s="341" t="s">
        <v>513</v>
      </c>
      <c r="C284" s="341" t="s">
        <v>327</v>
      </c>
      <c r="D284" s="342">
        <v>0</v>
      </c>
      <c r="E284" s="342">
        <v>333199479.52999997</v>
      </c>
      <c r="F284" s="342">
        <v>293113434.52999997</v>
      </c>
      <c r="G284" s="342">
        <v>40086045</v>
      </c>
      <c r="K284" s="343"/>
    </row>
    <row r="285" spans="1:11" x14ac:dyDescent="0.2">
      <c r="A285" s="340">
        <v>250340050502</v>
      </c>
      <c r="B285" s="341" t="s">
        <v>514</v>
      </c>
      <c r="C285" s="341" t="s">
        <v>327</v>
      </c>
      <c r="D285" s="342">
        <v>0</v>
      </c>
      <c r="E285" s="342">
        <v>0</v>
      </c>
      <c r="F285" s="342">
        <v>0</v>
      </c>
      <c r="G285" s="342">
        <v>0</v>
      </c>
      <c r="K285" s="343"/>
    </row>
    <row r="286" spans="1:11" x14ac:dyDescent="0.2">
      <c r="A286" s="340">
        <v>250340050503</v>
      </c>
      <c r="B286" s="341" t="s">
        <v>515</v>
      </c>
      <c r="C286" s="341" t="s">
        <v>327</v>
      </c>
      <c r="D286" s="342">
        <v>0</v>
      </c>
      <c r="E286" s="342">
        <v>0</v>
      </c>
      <c r="F286" s="342">
        <v>0</v>
      </c>
      <c r="G286" s="342">
        <v>0</v>
      </c>
      <c r="K286" s="343"/>
    </row>
    <row r="287" spans="1:11" x14ac:dyDescent="0.2">
      <c r="A287" s="340">
        <v>2503400590</v>
      </c>
      <c r="B287" s="341" t="s">
        <v>516</v>
      </c>
      <c r="C287" s="341" t="s">
        <v>327</v>
      </c>
      <c r="D287" s="342">
        <v>8438117807.6300001</v>
      </c>
      <c r="E287" s="342">
        <v>0</v>
      </c>
      <c r="F287" s="342">
        <v>0</v>
      </c>
      <c r="G287" s="342">
        <v>8438117807.6300001</v>
      </c>
      <c r="K287" s="343"/>
    </row>
    <row r="288" spans="1:11" x14ac:dyDescent="0.2">
      <c r="A288" s="340">
        <v>250340059001</v>
      </c>
      <c r="B288" s="341" t="s">
        <v>516</v>
      </c>
      <c r="C288" s="341" t="s">
        <v>327</v>
      </c>
      <c r="D288" s="342">
        <v>8438117807.6300001</v>
      </c>
      <c r="E288" s="342">
        <v>0</v>
      </c>
      <c r="F288" s="342">
        <v>0</v>
      </c>
      <c r="G288" s="342">
        <v>8438117807.6300001</v>
      </c>
      <c r="K288" s="343"/>
    </row>
    <row r="289" spans="1:11" x14ac:dyDescent="0.2">
      <c r="A289" s="340">
        <v>25034006</v>
      </c>
      <c r="B289" s="341" t="s">
        <v>517</v>
      </c>
      <c r="C289" s="341" t="s">
        <v>327</v>
      </c>
      <c r="D289" s="342">
        <v>-6601529454.5500002</v>
      </c>
      <c r="E289" s="342">
        <v>21768254</v>
      </c>
      <c r="F289" s="342">
        <v>149717085</v>
      </c>
      <c r="G289" s="342">
        <v>-6729478285.5500002</v>
      </c>
      <c r="K289" s="343"/>
    </row>
    <row r="290" spans="1:11" x14ac:dyDescent="0.2">
      <c r="A290" s="340">
        <v>2503400601</v>
      </c>
      <c r="B290" s="341" t="s">
        <v>518</v>
      </c>
      <c r="C290" s="341" t="s">
        <v>327</v>
      </c>
      <c r="D290" s="342">
        <v>-5688264451.29</v>
      </c>
      <c r="E290" s="342">
        <v>20873251</v>
      </c>
      <c r="F290" s="342">
        <v>133004196</v>
      </c>
      <c r="G290" s="342">
        <v>-5800395396.29</v>
      </c>
      <c r="K290" s="343"/>
    </row>
    <row r="291" spans="1:11" x14ac:dyDescent="0.2">
      <c r="A291" s="340">
        <v>2503400602</v>
      </c>
      <c r="B291" s="341" t="s">
        <v>519</v>
      </c>
      <c r="C291" s="341" t="s">
        <v>327</v>
      </c>
      <c r="D291" s="342">
        <v>-834730426</v>
      </c>
      <c r="E291" s="342">
        <v>895003</v>
      </c>
      <c r="F291" s="342">
        <v>12266889</v>
      </c>
      <c r="G291" s="342">
        <v>-846102312</v>
      </c>
      <c r="K291" s="343"/>
    </row>
    <row r="292" spans="1:11" x14ac:dyDescent="0.2">
      <c r="A292" s="340">
        <v>2503400603</v>
      </c>
      <c r="B292" s="341" t="s">
        <v>520</v>
      </c>
      <c r="C292" s="341" t="s">
        <v>327</v>
      </c>
      <c r="D292" s="342">
        <v>-140221</v>
      </c>
      <c r="E292" s="342">
        <v>0</v>
      </c>
      <c r="F292" s="342">
        <v>0</v>
      </c>
      <c r="G292" s="342">
        <v>-140221</v>
      </c>
      <c r="K292" s="343"/>
    </row>
    <row r="293" spans="1:11" x14ac:dyDescent="0.2">
      <c r="A293" s="340">
        <v>2503400604</v>
      </c>
      <c r="B293" s="341" t="s">
        <v>521</v>
      </c>
      <c r="C293" s="341" t="s">
        <v>327</v>
      </c>
      <c r="D293" s="342">
        <v>-78394356.260000005</v>
      </c>
      <c r="E293" s="342">
        <v>0</v>
      </c>
      <c r="F293" s="342">
        <v>4446000</v>
      </c>
      <c r="G293" s="342">
        <v>-82840356.260000005</v>
      </c>
      <c r="K293" s="343"/>
    </row>
    <row r="294" spans="1:11" x14ac:dyDescent="0.2">
      <c r="A294" s="340">
        <v>250345</v>
      </c>
      <c r="B294" s="341" t="s">
        <v>522</v>
      </c>
      <c r="C294" s="341" t="s">
        <v>327</v>
      </c>
      <c r="D294" s="342">
        <v>-1730872</v>
      </c>
      <c r="E294" s="342">
        <v>1178000</v>
      </c>
      <c r="F294" s="342">
        <v>705692</v>
      </c>
      <c r="G294" s="342">
        <v>-1258564</v>
      </c>
      <c r="K294" s="343"/>
    </row>
    <row r="295" spans="1:11" x14ac:dyDescent="0.2">
      <c r="A295" s="340">
        <v>25034503</v>
      </c>
      <c r="B295" s="341" t="s">
        <v>523</v>
      </c>
      <c r="C295" s="341" t="s">
        <v>327</v>
      </c>
      <c r="D295" s="342">
        <v>-1730872</v>
      </c>
      <c r="E295" s="342">
        <v>1178000</v>
      </c>
      <c r="F295" s="342">
        <v>705692</v>
      </c>
      <c r="G295" s="342">
        <v>-1258564</v>
      </c>
      <c r="K295" s="343"/>
    </row>
    <row r="296" spans="1:11" x14ac:dyDescent="0.2">
      <c r="A296" s="340">
        <v>2505</v>
      </c>
      <c r="B296" s="341" t="s">
        <v>403</v>
      </c>
      <c r="C296" s="341" t="s">
        <v>327</v>
      </c>
      <c r="D296" s="342">
        <v>-7795938.96</v>
      </c>
      <c r="E296" s="342">
        <v>135973434</v>
      </c>
      <c r="F296" s="342">
        <v>141385219</v>
      </c>
      <c r="G296" s="342">
        <v>-13207723.960000001</v>
      </c>
      <c r="K296" s="343"/>
    </row>
    <row r="297" spans="1:11" x14ac:dyDescent="0.2">
      <c r="A297" s="340">
        <v>250505</v>
      </c>
      <c r="B297" s="341" t="s">
        <v>403</v>
      </c>
      <c r="C297" s="341" t="s">
        <v>327</v>
      </c>
      <c r="D297" s="342">
        <v>-7795938.96</v>
      </c>
      <c r="E297" s="342">
        <v>135973434</v>
      </c>
      <c r="F297" s="342">
        <v>141385219</v>
      </c>
      <c r="G297" s="342">
        <v>-13207723.960000001</v>
      </c>
      <c r="K297" s="343"/>
    </row>
    <row r="298" spans="1:11" x14ac:dyDescent="0.2">
      <c r="A298" s="340">
        <v>25050501</v>
      </c>
      <c r="B298" s="341" t="s">
        <v>524</v>
      </c>
      <c r="C298" s="341" t="s">
        <v>327</v>
      </c>
      <c r="D298" s="342">
        <v>-7795938.96</v>
      </c>
      <c r="E298" s="342">
        <v>135973434</v>
      </c>
      <c r="F298" s="342">
        <v>141385219</v>
      </c>
      <c r="G298" s="342">
        <v>-13207723.960000001</v>
      </c>
      <c r="K298" s="343"/>
    </row>
    <row r="299" spans="1:11" x14ac:dyDescent="0.2">
      <c r="A299" s="340">
        <v>2511</v>
      </c>
      <c r="B299" s="341" t="s">
        <v>525</v>
      </c>
      <c r="C299" s="341" t="s">
        <v>327</v>
      </c>
      <c r="D299" s="342">
        <v>-954614154.75</v>
      </c>
      <c r="E299" s="342">
        <v>1176855787.3099999</v>
      </c>
      <c r="F299" s="342">
        <v>1792025008.1099999</v>
      </c>
      <c r="G299" s="342">
        <v>-1569783375.55</v>
      </c>
      <c r="K299" s="343"/>
    </row>
    <row r="300" spans="1:11" x14ac:dyDescent="0.2">
      <c r="A300" s="340">
        <v>251105</v>
      </c>
      <c r="B300" s="341" t="s">
        <v>419</v>
      </c>
      <c r="C300" s="341" t="s">
        <v>327</v>
      </c>
      <c r="D300" s="342">
        <v>-954614154.75</v>
      </c>
      <c r="E300" s="342">
        <v>1176855787.3099999</v>
      </c>
      <c r="F300" s="342">
        <v>1792025008.1099999</v>
      </c>
      <c r="G300" s="342">
        <v>-1569783375.55</v>
      </c>
      <c r="K300" s="343"/>
    </row>
    <row r="301" spans="1:11" x14ac:dyDescent="0.2">
      <c r="A301" s="340">
        <v>25110501</v>
      </c>
      <c r="B301" s="341" t="s">
        <v>526</v>
      </c>
      <c r="C301" s="341" t="s">
        <v>327</v>
      </c>
      <c r="D301" s="342">
        <v>-954614154.75</v>
      </c>
      <c r="E301" s="342">
        <v>1176855787.3099999</v>
      </c>
      <c r="F301" s="342">
        <v>1792025008.1099999</v>
      </c>
      <c r="G301" s="342">
        <v>-1569783375.55</v>
      </c>
      <c r="K301" s="343"/>
    </row>
    <row r="302" spans="1:11" x14ac:dyDescent="0.2">
      <c r="A302" s="340">
        <v>2514</v>
      </c>
      <c r="B302" s="341" t="s">
        <v>814</v>
      </c>
      <c r="C302" s="341" t="s">
        <v>327</v>
      </c>
      <c r="D302" s="342">
        <v>0</v>
      </c>
      <c r="E302" s="342">
        <v>14521428</v>
      </c>
      <c r="F302" s="342">
        <v>14521428</v>
      </c>
      <c r="G302" s="342">
        <v>0</v>
      </c>
      <c r="K302" s="343"/>
    </row>
    <row r="303" spans="1:11" x14ac:dyDescent="0.2">
      <c r="A303" s="340">
        <v>251495</v>
      </c>
      <c r="B303" s="341" t="s">
        <v>400</v>
      </c>
      <c r="C303" s="341" t="s">
        <v>327</v>
      </c>
      <c r="D303" s="342">
        <v>0</v>
      </c>
      <c r="E303" s="342">
        <v>14521428</v>
      </c>
      <c r="F303" s="342">
        <v>14521428</v>
      </c>
      <c r="G303" s="342">
        <v>0</v>
      </c>
      <c r="K303" s="343"/>
    </row>
    <row r="304" spans="1:11" x14ac:dyDescent="0.2">
      <c r="A304" s="340">
        <v>25149501</v>
      </c>
      <c r="B304" s="341" t="s">
        <v>818</v>
      </c>
      <c r="C304" s="341" t="s">
        <v>327</v>
      </c>
      <c r="D304" s="342">
        <v>0</v>
      </c>
      <c r="E304" s="342">
        <v>14521428</v>
      </c>
      <c r="F304" s="342">
        <v>14521428</v>
      </c>
      <c r="G304" s="342">
        <v>0</v>
      </c>
      <c r="K304" s="343"/>
    </row>
    <row r="305" spans="1:11" x14ac:dyDescent="0.2">
      <c r="A305" s="340">
        <v>2519</v>
      </c>
      <c r="B305" s="341" t="s">
        <v>527</v>
      </c>
      <c r="C305" s="341" t="s">
        <v>327</v>
      </c>
      <c r="D305" s="342">
        <v>-1075002347.9100001</v>
      </c>
      <c r="E305" s="342">
        <v>2438197857.48</v>
      </c>
      <c r="F305" s="342">
        <v>2199996434.1799998</v>
      </c>
      <c r="G305" s="342">
        <v>-836800924.61000001</v>
      </c>
      <c r="K305" s="343"/>
    </row>
    <row r="306" spans="1:11" x14ac:dyDescent="0.2">
      <c r="A306" s="340">
        <v>251905</v>
      </c>
      <c r="B306" s="341" t="s">
        <v>528</v>
      </c>
      <c r="C306" s="341" t="s">
        <v>327</v>
      </c>
      <c r="D306" s="342">
        <v>-679204397.90999997</v>
      </c>
      <c r="E306" s="342">
        <v>1421558621.48</v>
      </c>
      <c r="F306" s="342">
        <v>1579155148.1800001</v>
      </c>
      <c r="G306" s="342">
        <v>-836800924.61000001</v>
      </c>
      <c r="K306" s="343"/>
    </row>
    <row r="307" spans="1:11" x14ac:dyDescent="0.2">
      <c r="A307" s="340">
        <v>25190501</v>
      </c>
      <c r="B307" s="341" t="s">
        <v>529</v>
      </c>
      <c r="C307" s="341" t="s">
        <v>327</v>
      </c>
      <c r="D307" s="342">
        <v>-468495695.49000001</v>
      </c>
      <c r="E307" s="342">
        <v>558917010.77999997</v>
      </c>
      <c r="F307" s="342">
        <v>678364002.35000002</v>
      </c>
      <c r="G307" s="342">
        <v>-587942687.05999994</v>
      </c>
      <c r="K307" s="343"/>
    </row>
    <row r="308" spans="1:11" x14ac:dyDescent="0.2">
      <c r="A308" s="340">
        <v>2519050101</v>
      </c>
      <c r="B308" s="341" t="s">
        <v>411</v>
      </c>
      <c r="C308" s="341" t="s">
        <v>327</v>
      </c>
      <c r="D308" s="342">
        <v>-457627636.18000001</v>
      </c>
      <c r="E308" s="342">
        <v>547848636.17999995</v>
      </c>
      <c r="F308" s="342">
        <v>666851716.69000006</v>
      </c>
      <c r="G308" s="342">
        <v>-576630716.69000006</v>
      </c>
      <c r="K308" s="343"/>
    </row>
    <row r="309" spans="1:11" x14ac:dyDescent="0.2">
      <c r="A309" s="340">
        <v>2519050104</v>
      </c>
      <c r="B309" s="341" t="s">
        <v>530</v>
      </c>
      <c r="C309" s="341" t="s">
        <v>327</v>
      </c>
      <c r="D309" s="342">
        <v>-10868059.310000001</v>
      </c>
      <c r="E309" s="342">
        <v>11068374.6</v>
      </c>
      <c r="F309" s="342">
        <v>11512285.66</v>
      </c>
      <c r="G309" s="342">
        <v>-11311970.369999999</v>
      </c>
      <c r="K309" s="343"/>
    </row>
    <row r="310" spans="1:11" x14ac:dyDescent="0.2">
      <c r="A310" s="340">
        <v>25190502</v>
      </c>
      <c r="B310" s="341" t="s">
        <v>531</v>
      </c>
      <c r="C310" s="341" t="s">
        <v>327</v>
      </c>
      <c r="D310" s="342">
        <v>-117669081.22</v>
      </c>
      <c r="E310" s="342">
        <v>768129334.89999998</v>
      </c>
      <c r="F310" s="342">
        <v>788522640.70000005</v>
      </c>
      <c r="G310" s="342">
        <v>-138062387.02000001</v>
      </c>
      <c r="K310" s="343"/>
    </row>
    <row r="311" spans="1:11" x14ac:dyDescent="0.2">
      <c r="A311" s="340">
        <v>2519050201</v>
      </c>
      <c r="B311" s="341" t="s">
        <v>413</v>
      </c>
      <c r="C311" s="341" t="s">
        <v>327</v>
      </c>
      <c r="D311" s="342">
        <v>-13749392.43</v>
      </c>
      <c r="E311" s="342">
        <v>13750250.43</v>
      </c>
      <c r="F311" s="342">
        <v>21931754</v>
      </c>
      <c r="G311" s="342">
        <v>-21930896</v>
      </c>
      <c r="K311" s="343"/>
    </row>
    <row r="312" spans="1:11" x14ac:dyDescent="0.2">
      <c r="A312" s="340">
        <v>251905020102</v>
      </c>
      <c r="B312" s="341" t="s">
        <v>532</v>
      </c>
      <c r="C312" s="341" t="s">
        <v>327</v>
      </c>
      <c r="D312" s="342">
        <v>-13749392.43</v>
      </c>
      <c r="E312" s="342">
        <v>13750250.43</v>
      </c>
      <c r="F312" s="342">
        <v>21930896</v>
      </c>
      <c r="G312" s="342">
        <v>-21930038</v>
      </c>
      <c r="K312" s="343"/>
    </row>
    <row r="313" spans="1:11" x14ac:dyDescent="0.2">
      <c r="A313" s="340">
        <v>251905020105</v>
      </c>
      <c r="B313" s="341" t="s">
        <v>533</v>
      </c>
      <c r="C313" s="341" t="s">
        <v>327</v>
      </c>
      <c r="D313" s="342">
        <v>0</v>
      </c>
      <c r="E313" s="342">
        <v>0</v>
      </c>
      <c r="F313" s="342">
        <v>858</v>
      </c>
      <c r="G313" s="342">
        <v>-858</v>
      </c>
      <c r="K313" s="343"/>
    </row>
    <row r="314" spans="1:11" x14ac:dyDescent="0.2">
      <c r="A314" s="340">
        <v>2519050203</v>
      </c>
      <c r="B314" s="341" t="s">
        <v>534</v>
      </c>
      <c r="C314" s="341" t="s">
        <v>327</v>
      </c>
      <c r="D314" s="342">
        <v>-16677817.4</v>
      </c>
      <c r="E314" s="342">
        <v>16753773.08</v>
      </c>
      <c r="F314" s="342">
        <v>29963702.52</v>
      </c>
      <c r="G314" s="342">
        <v>-29887746.84</v>
      </c>
      <c r="K314" s="343"/>
    </row>
    <row r="315" spans="1:11" x14ac:dyDescent="0.2">
      <c r="A315" s="340">
        <v>251905020301</v>
      </c>
      <c r="B315" s="341" t="s">
        <v>535</v>
      </c>
      <c r="C315" s="341" t="s">
        <v>327</v>
      </c>
      <c r="D315" s="342">
        <v>0</v>
      </c>
      <c r="E315" s="342">
        <v>0</v>
      </c>
      <c r="F315" s="342">
        <v>16735</v>
      </c>
      <c r="G315" s="342">
        <v>-16735</v>
      </c>
      <c r="K315" s="343"/>
    </row>
    <row r="316" spans="1:11" x14ac:dyDescent="0.2">
      <c r="A316" s="340">
        <v>251905020302</v>
      </c>
      <c r="B316" s="341" t="s">
        <v>536</v>
      </c>
      <c r="C316" s="341" t="s">
        <v>327</v>
      </c>
      <c r="D316" s="342">
        <v>0</v>
      </c>
      <c r="E316" s="342">
        <v>2699.68</v>
      </c>
      <c r="F316" s="342">
        <v>2699.68</v>
      </c>
      <c r="G316" s="342">
        <v>0</v>
      </c>
      <c r="K316" s="343"/>
    </row>
    <row r="317" spans="1:11" x14ac:dyDescent="0.2">
      <c r="A317" s="340">
        <v>251905020303</v>
      </c>
      <c r="B317" s="341" t="s">
        <v>537</v>
      </c>
      <c r="C317" s="341" t="s">
        <v>327</v>
      </c>
      <c r="D317" s="342">
        <v>-67987</v>
      </c>
      <c r="E317" s="342">
        <v>67987</v>
      </c>
      <c r="F317" s="342">
        <v>101871</v>
      </c>
      <c r="G317" s="342">
        <v>-101871</v>
      </c>
      <c r="K317" s="343"/>
    </row>
    <row r="318" spans="1:11" x14ac:dyDescent="0.2">
      <c r="A318" s="340">
        <v>251905020304</v>
      </c>
      <c r="B318" s="341" t="s">
        <v>538</v>
      </c>
      <c r="C318" s="341" t="s">
        <v>327</v>
      </c>
      <c r="D318" s="342">
        <v>0</v>
      </c>
      <c r="E318" s="342">
        <v>0</v>
      </c>
      <c r="F318" s="342">
        <v>1114430</v>
      </c>
      <c r="G318" s="342">
        <v>-1114430</v>
      </c>
      <c r="K318" s="343"/>
    </row>
    <row r="319" spans="1:11" x14ac:dyDescent="0.2">
      <c r="A319" s="340">
        <v>251905020306</v>
      </c>
      <c r="B319" s="341" t="s">
        <v>539</v>
      </c>
      <c r="C319" s="341" t="s">
        <v>327</v>
      </c>
      <c r="D319" s="342">
        <v>-806304.12</v>
      </c>
      <c r="E319" s="342">
        <v>806304.12</v>
      </c>
      <c r="F319" s="342">
        <v>3314754</v>
      </c>
      <c r="G319" s="342">
        <v>-3314754</v>
      </c>
      <c r="K319" s="343"/>
    </row>
    <row r="320" spans="1:11" x14ac:dyDescent="0.2">
      <c r="A320" s="340">
        <v>251905020308</v>
      </c>
      <c r="B320" s="341" t="s">
        <v>540</v>
      </c>
      <c r="C320" s="341" t="s">
        <v>327</v>
      </c>
      <c r="D320" s="342">
        <v>-15803526.279999999</v>
      </c>
      <c r="E320" s="342">
        <v>15876782.279999999</v>
      </c>
      <c r="F320" s="342">
        <v>25413212.84</v>
      </c>
      <c r="G320" s="342">
        <v>-25339956.84</v>
      </c>
      <c r="K320" s="343"/>
    </row>
    <row r="321" spans="1:11" x14ac:dyDescent="0.2">
      <c r="A321" s="340">
        <v>2519050204</v>
      </c>
      <c r="B321" s="341" t="s">
        <v>403</v>
      </c>
      <c r="C321" s="341" t="s">
        <v>327</v>
      </c>
      <c r="D321" s="342">
        <v>-3892936.14</v>
      </c>
      <c r="E321" s="342">
        <v>3999919.14</v>
      </c>
      <c r="F321" s="342">
        <v>4517284</v>
      </c>
      <c r="G321" s="342">
        <v>-4410301</v>
      </c>
      <c r="K321" s="343"/>
    </row>
    <row r="322" spans="1:11" x14ac:dyDescent="0.2">
      <c r="A322" s="340">
        <v>251905020401</v>
      </c>
      <c r="B322" s="341" t="s">
        <v>541</v>
      </c>
      <c r="C322" s="341" t="s">
        <v>327</v>
      </c>
      <c r="D322" s="342">
        <v>-3497641</v>
      </c>
      <c r="E322" s="342">
        <v>3497641</v>
      </c>
      <c r="F322" s="342">
        <v>3497641</v>
      </c>
      <c r="G322" s="342">
        <v>-3497641</v>
      </c>
      <c r="K322" s="343"/>
    </row>
    <row r="323" spans="1:11" x14ac:dyDescent="0.2">
      <c r="A323" s="340">
        <v>251905020402</v>
      </c>
      <c r="B323" s="341" t="s">
        <v>542</v>
      </c>
      <c r="C323" s="341" t="s">
        <v>327</v>
      </c>
      <c r="D323" s="342">
        <v>-288312</v>
      </c>
      <c r="E323" s="342">
        <v>288312</v>
      </c>
      <c r="F323" s="342">
        <v>737677</v>
      </c>
      <c r="G323" s="342">
        <v>-737677</v>
      </c>
      <c r="K323" s="343"/>
    </row>
    <row r="324" spans="1:11" x14ac:dyDescent="0.2">
      <c r="A324" s="340">
        <v>251905020405</v>
      </c>
      <c r="B324" s="341" t="s">
        <v>543</v>
      </c>
      <c r="C324" s="341" t="s">
        <v>327</v>
      </c>
      <c r="D324" s="342">
        <v>-106983.14</v>
      </c>
      <c r="E324" s="342">
        <v>106983.14</v>
      </c>
      <c r="F324" s="342">
        <v>106983</v>
      </c>
      <c r="G324" s="342">
        <v>-106983</v>
      </c>
      <c r="K324" s="343"/>
    </row>
    <row r="325" spans="1:11" x14ac:dyDescent="0.2">
      <c r="A325" s="340">
        <v>251905020406</v>
      </c>
      <c r="B325" s="341" t="s">
        <v>544</v>
      </c>
      <c r="C325" s="341" t="s">
        <v>327</v>
      </c>
      <c r="D325" s="342">
        <v>0</v>
      </c>
      <c r="E325" s="342">
        <v>106983</v>
      </c>
      <c r="F325" s="342">
        <v>174983</v>
      </c>
      <c r="G325" s="342">
        <v>-68000</v>
      </c>
      <c r="K325" s="343"/>
    </row>
    <row r="326" spans="1:11" x14ac:dyDescent="0.2">
      <c r="A326" s="340">
        <v>2519050205</v>
      </c>
      <c r="B326" s="341" t="s">
        <v>545</v>
      </c>
      <c r="C326" s="341" t="s">
        <v>327</v>
      </c>
      <c r="D326" s="342">
        <v>-416493.25</v>
      </c>
      <c r="E326" s="342">
        <v>450933.25</v>
      </c>
      <c r="F326" s="342">
        <v>2399064.1800000002</v>
      </c>
      <c r="G326" s="342">
        <v>-2364624.1800000002</v>
      </c>
      <c r="K326" s="343"/>
    </row>
    <row r="327" spans="1:11" x14ac:dyDescent="0.2">
      <c r="A327" s="340">
        <v>251905020506</v>
      </c>
      <c r="B327" s="341" t="s">
        <v>546</v>
      </c>
      <c r="C327" s="341" t="s">
        <v>327</v>
      </c>
      <c r="D327" s="342">
        <v>-416493.25</v>
      </c>
      <c r="E327" s="342">
        <v>449118.25</v>
      </c>
      <c r="F327" s="342">
        <v>2342124.1800000002</v>
      </c>
      <c r="G327" s="342">
        <v>-2309499.1800000002</v>
      </c>
      <c r="K327" s="343"/>
    </row>
    <row r="328" spans="1:11" x14ac:dyDescent="0.2">
      <c r="A328" s="340">
        <v>251905020510</v>
      </c>
      <c r="B328" s="341" t="s">
        <v>547</v>
      </c>
      <c r="C328" s="341" t="s">
        <v>327</v>
      </c>
      <c r="D328" s="342">
        <v>0</v>
      </c>
      <c r="E328" s="342">
        <v>1815</v>
      </c>
      <c r="F328" s="342">
        <v>56940</v>
      </c>
      <c r="G328" s="342">
        <v>-55125</v>
      </c>
      <c r="K328" s="343"/>
    </row>
    <row r="329" spans="1:11" x14ac:dyDescent="0.2">
      <c r="A329" s="340">
        <v>2519050206</v>
      </c>
      <c r="B329" s="341" t="s">
        <v>548</v>
      </c>
      <c r="C329" s="341" t="s">
        <v>327</v>
      </c>
      <c r="D329" s="342">
        <v>-69302926</v>
      </c>
      <c r="E329" s="342">
        <v>69302926</v>
      </c>
      <c r="F329" s="342">
        <v>78161927</v>
      </c>
      <c r="G329" s="342">
        <v>-78161927</v>
      </c>
      <c r="K329" s="343"/>
    </row>
    <row r="330" spans="1:11" x14ac:dyDescent="0.2">
      <c r="A330" s="340">
        <v>251905020601</v>
      </c>
      <c r="B330" s="341" t="s">
        <v>549</v>
      </c>
      <c r="C330" s="341" t="s">
        <v>327</v>
      </c>
      <c r="D330" s="342">
        <v>-69302926</v>
      </c>
      <c r="E330" s="342">
        <v>69302926</v>
      </c>
      <c r="F330" s="342">
        <v>78161927</v>
      </c>
      <c r="G330" s="342">
        <v>-78161927</v>
      </c>
      <c r="K330" s="343"/>
    </row>
    <row r="331" spans="1:11" x14ac:dyDescent="0.2">
      <c r="A331" s="340">
        <v>2519050208</v>
      </c>
      <c r="B331" s="341" t="s">
        <v>550</v>
      </c>
      <c r="C331" s="341" t="s">
        <v>327</v>
      </c>
      <c r="D331" s="342">
        <v>0</v>
      </c>
      <c r="E331" s="342">
        <v>0</v>
      </c>
      <c r="F331" s="342">
        <v>0</v>
      </c>
      <c r="G331" s="342">
        <v>0</v>
      </c>
      <c r="K331" s="343"/>
    </row>
    <row r="332" spans="1:11" x14ac:dyDescent="0.2">
      <c r="A332" s="340">
        <v>2519050209</v>
      </c>
      <c r="B332" s="341" t="s">
        <v>551</v>
      </c>
      <c r="C332" s="341" t="s">
        <v>327</v>
      </c>
      <c r="D332" s="342">
        <v>0</v>
      </c>
      <c r="E332" s="342">
        <v>650000000</v>
      </c>
      <c r="F332" s="342">
        <v>650000000</v>
      </c>
      <c r="G332" s="342">
        <v>0</v>
      </c>
      <c r="K332" s="343"/>
    </row>
    <row r="333" spans="1:11" x14ac:dyDescent="0.2">
      <c r="A333" s="340">
        <v>251905020905</v>
      </c>
      <c r="B333" s="341" t="s">
        <v>552</v>
      </c>
      <c r="C333" s="341" t="s">
        <v>327</v>
      </c>
      <c r="D333" s="342">
        <v>0</v>
      </c>
      <c r="E333" s="342">
        <v>650000000</v>
      </c>
      <c r="F333" s="342">
        <v>650000000</v>
      </c>
      <c r="G333" s="342">
        <v>0</v>
      </c>
      <c r="K333" s="343"/>
    </row>
    <row r="334" spans="1:11" x14ac:dyDescent="0.2">
      <c r="A334" s="340">
        <v>2519050210</v>
      </c>
      <c r="B334" s="341" t="s">
        <v>553</v>
      </c>
      <c r="C334" s="341" t="s">
        <v>327</v>
      </c>
      <c r="D334" s="342">
        <v>-822858</v>
      </c>
      <c r="E334" s="342">
        <v>1064875</v>
      </c>
      <c r="F334" s="342">
        <v>1548909</v>
      </c>
      <c r="G334" s="342">
        <v>-1306892</v>
      </c>
      <c r="K334" s="343"/>
    </row>
    <row r="335" spans="1:11" x14ac:dyDescent="0.2">
      <c r="A335" s="340">
        <v>251905021001</v>
      </c>
      <c r="B335" s="341" t="s">
        <v>553</v>
      </c>
      <c r="C335" s="341" t="s">
        <v>327</v>
      </c>
      <c r="D335" s="342">
        <v>-822858</v>
      </c>
      <c r="E335" s="342">
        <v>1064875</v>
      </c>
      <c r="F335" s="342">
        <v>1548909</v>
      </c>
      <c r="G335" s="342">
        <v>-1306892</v>
      </c>
      <c r="K335" s="343"/>
    </row>
    <row r="336" spans="1:11" x14ac:dyDescent="0.2">
      <c r="A336" s="340">
        <v>2519050220</v>
      </c>
      <c r="B336" s="341" t="s">
        <v>554</v>
      </c>
      <c r="C336" s="341" t="s">
        <v>327</v>
      </c>
      <c r="D336" s="342">
        <v>-12806658</v>
      </c>
      <c r="E336" s="342">
        <v>12806658</v>
      </c>
      <c r="F336" s="342">
        <v>0</v>
      </c>
      <c r="G336" s="342">
        <v>0</v>
      </c>
      <c r="K336" s="343"/>
    </row>
    <row r="337" spans="1:11" x14ac:dyDescent="0.2">
      <c r="A337" s="340">
        <v>251905022006</v>
      </c>
      <c r="B337" s="341" t="s">
        <v>555</v>
      </c>
      <c r="C337" s="341" t="s">
        <v>327</v>
      </c>
      <c r="D337" s="342">
        <v>-12806658</v>
      </c>
      <c r="E337" s="342">
        <v>12806658</v>
      </c>
      <c r="F337" s="342">
        <v>0</v>
      </c>
      <c r="G337" s="342">
        <v>0</v>
      </c>
      <c r="K337" s="343"/>
    </row>
    <row r="338" spans="1:11" x14ac:dyDescent="0.2">
      <c r="A338" s="340">
        <v>25190503</v>
      </c>
      <c r="B338" s="341" t="s">
        <v>556</v>
      </c>
      <c r="C338" s="341" t="s">
        <v>327</v>
      </c>
      <c r="D338" s="342">
        <v>-33866918.560000002</v>
      </c>
      <c r="E338" s="342">
        <v>41198650.210000001</v>
      </c>
      <c r="F338" s="342">
        <v>32954031.43</v>
      </c>
      <c r="G338" s="342">
        <v>-25622299.780000001</v>
      </c>
      <c r="K338" s="343"/>
    </row>
    <row r="339" spans="1:11" x14ac:dyDescent="0.2">
      <c r="A339" s="340">
        <v>2519050301</v>
      </c>
      <c r="B339" s="341" t="s">
        <v>507</v>
      </c>
      <c r="C339" s="341" t="s">
        <v>327</v>
      </c>
      <c r="D339" s="342">
        <v>-21700593.559999999</v>
      </c>
      <c r="E339" s="342">
        <v>29032325.210000001</v>
      </c>
      <c r="F339" s="342">
        <v>32954031.43</v>
      </c>
      <c r="G339" s="342">
        <v>-25622299.780000001</v>
      </c>
      <c r="K339" s="343"/>
    </row>
    <row r="340" spans="1:11" x14ac:dyDescent="0.2">
      <c r="A340" s="340">
        <v>251905030102</v>
      </c>
      <c r="B340" s="341" t="s">
        <v>557</v>
      </c>
      <c r="C340" s="341" t="s">
        <v>327</v>
      </c>
      <c r="D340" s="342">
        <v>-21700593.559999999</v>
      </c>
      <c r="E340" s="342">
        <v>29032325.210000001</v>
      </c>
      <c r="F340" s="342">
        <v>32954031.43</v>
      </c>
      <c r="G340" s="342">
        <v>-25622299.780000001</v>
      </c>
      <c r="K340" s="343"/>
    </row>
    <row r="341" spans="1:11" x14ac:dyDescent="0.2">
      <c r="A341" s="340">
        <v>2519050302</v>
      </c>
      <c r="B341" s="341" t="s">
        <v>558</v>
      </c>
      <c r="C341" s="341" t="s">
        <v>327</v>
      </c>
      <c r="D341" s="342">
        <v>0</v>
      </c>
      <c r="E341" s="342">
        <v>0</v>
      </c>
      <c r="F341" s="342">
        <v>0</v>
      </c>
      <c r="G341" s="342">
        <v>0</v>
      </c>
      <c r="K341" s="343"/>
    </row>
    <row r="342" spans="1:11" x14ac:dyDescent="0.2">
      <c r="A342" s="340">
        <v>2519050303</v>
      </c>
      <c r="B342" s="341" t="s">
        <v>554</v>
      </c>
      <c r="C342" s="341" t="s">
        <v>327</v>
      </c>
      <c r="D342" s="342">
        <v>-12166325</v>
      </c>
      <c r="E342" s="342">
        <v>12166325</v>
      </c>
      <c r="F342" s="342">
        <v>0</v>
      </c>
      <c r="G342" s="342">
        <v>0</v>
      </c>
      <c r="K342" s="343"/>
    </row>
    <row r="343" spans="1:11" x14ac:dyDescent="0.2">
      <c r="A343" s="340">
        <v>251905030301</v>
      </c>
      <c r="B343" s="341" t="s">
        <v>559</v>
      </c>
      <c r="C343" s="341" t="s">
        <v>327</v>
      </c>
      <c r="D343" s="342">
        <v>-12166325</v>
      </c>
      <c r="E343" s="342">
        <v>12166325</v>
      </c>
      <c r="F343" s="342">
        <v>0</v>
      </c>
      <c r="G343" s="342">
        <v>0</v>
      </c>
      <c r="K343" s="343"/>
    </row>
    <row r="344" spans="1:11" x14ac:dyDescent="0.2">
      <c r="A344" s="340">
        <v>25190504</v>
      </c>
      <c r="B344" s="341" t="s">
        <v>560</v>
      </c>
      <c r="C344" s="341" t="s">
        <v>327</v>
      </c>
      <c r="D344" s="342">
        <v>-8338989.3300000001</v>
      </c>
      <c r="E344" s="342">
        <v>17049.89</v>
      </c>
      <c r="F344" s="342">
        <v>13388678.73</v>
      </c>
      <c r="G344" s="342">
        <v>-21710618.170000002</v>
      </c>
      <c r="K344" s="343"/>
    </row>
    <row r="345" spans="1:11" x14ac:dyDescent="0.2">
      <c r="A345" s="340">
        <v>2519050401</v>
      </c>
      <c r="B345" s="341" t="s">
        <v>561</v>
      </c>
      <c r="C345" s="341" t="s">
        <v>327</v>
      </c>
      <c r="D345" s="342">
        <v>-41245</v>
      </c>
      <c r="E345" s="342">
        <v>0</v>
      </c>
      <c r="F345" s="342">
        <v>354059.88</v>
      </c>
      <c r="G345" s="342">
        <v>-395304.88</v>
      </c>
      <c r="K345" s="343"/>
    </row>
    <row r="346" spans="1:11" x14ac:dyDescent="0.2">
      <c r="A346" s="340">
        <v>251905040101</v>
      </c>
      <c r="B346" s="341" t="s">
        <v>562</v>
      </c>
      <c r="C346" s="341" t="s">
        <v>327</v>
      </c>
      <c r="D346" s="342">
        <v>0</v>
      </c>
      <c r="E346" s="342">
        <v>0</v>
      </c>
      <c r="F346" s="342">
        <v>310319</v>
      </c>
      <c r="G346" s="342">
        <v>-310319</v>
      </c>
      <c r="K346" s="343"/>
    </row>
    <row r="347" spans="1:11" x14ac:dyDescent="0.2">
      <c r="A347" s="340">
        <v>251905040103</v>
      </c>
      <c r="B347" s="341" t="s">
        <v>563</v>
      </c>
      <c r="C347" s="341" t="s">
        <v>327</v>
      </c>
      <c r="D347" s="342">
        <v>-41245</v>
      </c>
      <c r="E347" s="342">
        <v>0</v>
      </c>
      <c r="F347" s="342">
        <v>43740.88</v>
      </c>
      <c r="G347" s="342">
        <v>-84985.88</v>
      </c>
      <c r="K347" s="343"/>
    </row>
    <row r="348" spans="1:11" x14ac:dyDescent="0.2">
      <c r="A348" s="340">
        <v>2519050402</v>
      </c>
      <c r="B348" s="341" t="s">
        <v>564</v>
      </c>
      <c r="C348" s="341" t="s">
        <v>327</v>
      </c>
      <c r="D348" s="342">
        <v>-1733947.74</v>
      </c>
      <c r="E348" s="342">
        <v>0</v>
      </c>
      <c r="F348" s="342">
        <v>374552.62</v>
      </c>
      <c r="G348" s="342">
        <v>-2108500.36</v>
      </c>
      <c r="K348" s="343"/>
    </row>
    <row r="349" spans="1:11" x14ac:dyDescent="0.2">
      <c r="A349" s="340">
        <v>251905040201</v>
      </c>
      <c r="B349" s="341" t="s">
        <v>565</v>
      </c>
      <c r="C349" s="341" t="s">
        <v>327</v>
      </c>
      <c r="D349" s="342">
        <v>0</v>
      </c>
      <c r="E349" s="342">
        <v>0</v>
      </c>
      <c r="F349" s="342">
        <v>29720</v>
      </c>
      <c r="G349" s="342">
        <v>-29720</v>
      </c>
      <c r="K349" s="343"/>
    </row>
    <row r="350" spans="1:11" x14ac:dyDescent="0.2">
      <c r="A350" s="340">
        <v>251905040204</v>
      </c>
      <c r="B350" s="341" t="s">
        <v>566</v>
      </c>
      <c r="C350" s="341" t="s">
        <v>327</v>
      </c>
      <c r="D350" s="342">
        <v>-1733947.74</v>
      </c>
      <c r="E350" s="342">
        <v>0</v>
      </c>
      <c r="F350" s="342">
        <v>344832.62</v>
      </c>
      <c r="G350" s="342">
        <v>-2078780.36</v>
      </c>
      <c r="K350" s="343"/>
    </row>
    <row r="351" spans="1:11" x14ac:dyDescent="0.2">
      <c r="A351" s="340">
        <v>2519050403</v>
      </c>
      <c r="B351" s="341" t="s">
        <v>567</v>
      </c>
      <c r="C351" s="341" t="s">
        <v>327</v>
      </c>
      <c r="D351" s="342">
        <v>-6127797.8300000001</v>
      </c>
      <c r="E351" s="342">
        <v>17049.89</v>
      </c>
      <c r="F351" s="342">
        <v>10640586.23</v>
      </c>
      <c r="G351" s="342">
        <v>-16751334.17</v>
      </c>
      <c r="K351" s="343"/>
    </row>
    <row r="352" spans="1:11" x14ac:dyDescent="0.2">
      <c r="A352" s="340">
        <v>251905040301</v>
      </c>
      <c r="B352" s="341" t="s">
        <v>568</v>
      </c>
      <c r="C352" s="341" t="s">
        <v>327</v>
      </c>
      <c r="D352" s="342">
        <v>-1532</v>
      </c>
      <c r="E352" s="342">
        <v>0</v>
      </c>
      <c r="F352" s="342">
        <v>5878</v>
      </c>
      <c r="G352" s="342">
        <v>-7410</v>
      </c>
      <c r="K352" s="343"/>
    </row>
    <row r="353" spans="1:11" x14ac:dyDescent="0.2">
      <c r="A353" s="340">
        <v>251905040302</v>
      </c>
      <c r="B353" s="341" t="s">
        <v>569</v>
      </c>
      <c r="C353" s="341" t="s">
        <v>327</v>
      </c>
      <c r="D353" s="342">
        <v>-1894904</v>
      </c>
      <c r="E353" s="342">
        <v>14442</v>
      </c>
      <c r="F353" s="342">
        <v>4330295.2699999996</v>
      </c>
      <c r="G353" s="342">
        <v>-6210757.2699999996</v>
      </c>
      <c r="K353" s="343"/>
    </row>
    <row r="354" spans="1:11" x14ac:dyDescent="0.2">
      <c r="A354" s="340">
        <v>251905040303</v>
      </c>
      <c r="B354" s="341" t="s">
        <v>570</v>
      </c>
      <c r="C354" s="341" t="s">
        <v>327</v>
      </c>
      <c r="D354" s="342">
        <v>-228713</v>
      </c>
      <c r="E354" s="342">
        <v>0</v>
      </c>
      <c r="F354" s="342">
        <v>903566</v>
      </c>
      <c r="G354" s="342">
        <v>-1132279</v>
      </c>
      <c r="K354" s="343"/>
    </row>
    <row r="355" spans="1:11" x14ac:dyDescent="0.2">
      <c r="A355" s="340">
        <v>251905040304</v>
      </c>
      <c r="B355" s="341" t="s">
        <v>571</v>
      </c>
      <c r="C355" s="341" t="s">
        <v>327</v>
      </c>
      <c r="D355" s="342">
        <v>-3104769.6</v>
      </c>
      <c r="E355" s="342">
        <v>2607.89</v>
      </c>
      <c r="F355" s="342">
        <v>3549666.74</v>
      </c>
      <c r="G355" s="342">
        <v>-6651828.4500000002</v>
      </c>
      <c r="K355" s="343"/>
    </row>
    <row r="356" spans="1:11" x14ac:dyDescent="0.2">
      <c r="A356" s="340">
        <v>251905040308</v>
      </c>
      <c r="B356" s="341" t="s">
        <v>572</v>
      </c>
      <c r="C356" s="341" t="s">
        <v>327</v>
      </c>
      <c r="D356" s="342">
        <v>-440831.23</v>
      </c>
      <c r="E356" s="342">
        <v>0</v>
      </c>
      <c r="F356" s="342">
        <v>1273849.22</v>
      </c>
      <c r="G356" s="342">
        <v>-1714680.45</v>
      </c>
      <c r="K356" s="343"/>
    </row>
    <row r="357" spans="1:11" x14ac:dyDescent="0.2">
      <c r="A357" s="340">
        <v>251905040310</v>
      </c>
      <c r="B357" s="341" t="s">
        <v>573</v>
      </c>
      <c r="C357" s="341" t="s">
        <v>327</v>
      </c>
      <c r="D357" s="342">
        <v>-166260</v>
      </c>
      <c r="E357" s="342">
        <v>0</v>
      </c>
      <c r="F357" s="342">
        <v>282363</v>
      </c>
      <c r="G357" s="342">
        <v>-448623</v>
      </c>
      <c r="K357" s="343"/>
    </row>
    <row r="358" spans="1:11" x14ac:dyDescent="0.2">
      <c r="A358" s="340">
        <v>251905040314</v>
      </c>
      <c r="B358" s="341" t="s">
        <v>574</v>
      </c>
      <c r="C358" s="341" t="s">
        <v>327</v>
      </c>
      <c r="D358" s="342">
        <v>-290788</v>
      </c>
      <c r="E358" s="342">
        <v>0</v>
      </c>
      <c r="F358" s="342">
        <v>290788</v>
      </c>
      <c r="G358" s="342">
        <v>-581576</v>
      </c>
      <c r="K358" s="343"/>
    </row>
    <row r="359" spans="1:11" x14ac:dyDescent="0.2">
      <c r="A359" s="340">
        <v>251905040315</v>
      </c>
      <c r="B359" s="341" t="s">
        <v>575</v>
      </c>
      <c r="C359" s="341" t="s">
        <v>327</v>
      </c>
      <c r="D359" s="342">
        <v>0</v>
      </c>
      <c r="E359" s="342">
        <v>0</v>
      </c>
      <c r="F359" s="342">
        <v>4180</v>
      </c>
      <c r="G359" s="342">
        <v>-4180</v>
      </c>
      <c r="K359" s="343"/>
    </row>
    <row r="360" spans="1:11" x14ac:dyDescent="0.2">
      <c r="A360" s="340">
        <v>2519050404</v>
      </c>
      <c r="B360" s="341" t="s">
        <v>576</v>
      </c>
      <c r="C360" s="341" t="s">
        <v>327</v>
      </c>
      <c r="D360" s="342">
        <v>-435998.76</v>
      </c>
      <c r="E360" s="342">
        <v>0</v>
      </c>
      <c r="F360" s="342">
        <v>2019480</v>
      </c>
      <c r="G360" s="342">
        <v>-2455478.7599999998</v>
      </c>
      <c r="K360" s="343"/>
    </row>
    <row r="361" spans="1:11" x14ac:dyDescent="0.2">
      <c r="A361" s="340">
        <v>251905040404</v>
      </c>
      <c r="B361" s="341" t="s">
        <v>577</v>
      </c>
      <c r="C361" s="341" t="s">
        <v>327</v>
      </c>
      <c r="D361" s="342">
        <v>-435998.76</v>
      </c>
      <c r="E361" s="342">
        <v>0</v>
      </c>
      <c r="F361" s="342">
        <v>2019480</v>
      </c>
      <c r="G361" s="342">
        <v>-2455478.7599999998</v>
      </c>
      <c r="K361" s="343"/>
    </row>
    <row r="362" spans="1:11" x14ac:dyDescent="0.2">
      <c r="A362" s="340">
        <v>25190505</v>
      </c>
      <c r="B362" s="341" t="s">
        <v>578</v>
      </c>
      <c r="C362" s="341" t="s">
        <v>327</v>
      </c>
      <c r="D362" s="342">
        <v>0</v>
      </c>
      <c r="E362" s="342">
        <v>0</v>
      </c>
      <c r="F362" s="342">
        <v>0</v>
      </c>
      <c r="G362" s="342">
        <v>0</v>
      </c>
      <c r="K362" s="343"/>
    </row>
    <row r="363" spans="1:11" x14ac:dyDescent="0.2">
      <c r="A363" s="340">
        <v>2519050501</v>
      </c>
      <c r="B363" s="341" t="s">
        <v>579</v>
      </c>
      <c r="C363" s="341" t="s">
        <v>327</v>
      </c>
      <c r="D363" s="342">
        <v>0</v>
      </c>
      <c r="E363" s="342">
        <v>0</v>
      </c>
      <c r="F363" s="342">
        <v>0</v>
      </c>
      <c r="G363" s="342">
        <v>0</v>
      </c>
      <c r="K363" s="343"/>
    </row>
    <row r="364" spans="1:11" x14ac:dyDescent="0.2">
      <c r="A364" s="340">
        <v>25190506</v>
      </c>
      <c r="B364" s="341" t="s">
        <v>580</v>
      </c>
      <c r="C364" s="341" t="s">
        <v>327</v>
      </c>
      <c r="D364" s="342">
        <v>0</v>
      </c>
      <c r="E364" s="342">
        <v>2302456.39</v>
      </c>
      <c r="F364" s="342">
        <v>2302456.39</v>
      </c>
      <c r="G364" s="342">
        <v>0</v>
      </c>
      <c r="K364" s="343"/>
    </row>
    <row r="365" spans="1:11" x14ac:dyDescent="0.2">
      <c r="A365" s="340">
        <v>2519050601</v>
      </c>
      <c r="B365" s="341" t="s">
        <v>581</v>
      </c>
      <c r="C365" s="341" t="s">
        <v>327</v>
      </c>
      <c r="D365" s="342">
        <v>0</v>
      </c>
      <c r="E365" s="342">
        <v>2302456.39</v>
      </c>
      <c r="F365" s="342">
        <v>2302456.39</v>
      </c>
      <c r="G365" s="342">
        <v>0</v>
      </c>
      <c r="K365" s="343"/>
    </row>
    <row r="366" spans="1:11" x14ac:dyDescent="0.2">
      <c r="A366" s="340">
        <v>251905060101</v>
      </c>
      <c r="B366" s="341" t="s">
        <v>581</v>
      </c>
      <c r="C366" s="341" t="s">
        <v>327</v>
      </c>
      <c r="D366" s="342">
        <v>0</v>
      </c>
      <c r="E366" s="342">
        <v>2302456.39</v>
      </c>
      <c r="F366" s="342">
        <v>2302456.39</v>
      </c>
      <c r="G366" s="342">
        <v>0</v>
      </c>
      <c r="K366" s="343"/>
    </row>
    <row r="367" spans="1:11" x14ac:dyDescent="0.2">
      <c r="A367" s="340">
        <v>25190507</v>
      </c>
      <c r="B367" s="341" t="s">
        <v>582</v>
      </c>
      <c r="C367" s="341" t="s">
        <v>327</v>
      </c>
      <c r="D367" s="342">
        <v>-50809124.310000002</v>
      </c>
      <c r="E367" s="342">
        <v>50809124.310000002</v>
      </c>
      <c r="F367" s="342">
        <v>62917699.579999998</v>
      </c>
      <c r="G367" s="342">
        <v>-62917699.579999998</v>
      </c>
      <c r="K367" s="343"/>
    </row>
    <row r="368" spans="1:11" x14ac:dyDescent="0.2">
      <c r="A368" s="340">
        <v>2519050701</v>
      </c>
      <c r="B368" s="341" t="s">
        <v>582</v>
      </c>
      <c r="C368" s="341" t="s">
        <v>327</v>
      </c>
      <c r="D368" s="342">
        <v>-50809124.310000002</v>
      </c>
      <c r="E368" s="342">
        <v>50809124.310000002</v>
      </c>
      <c r="F368" s="342">
        <v>62917699.579999998</v>
      </c>
      <c r="G368" s="342">
        <v>-62917699.579999998</v>
      </c>
      <c r="K368" s="343"/>
    </row>
    <row r="369" spans="1:11" x14ac:dyDescent="0.2">
      <c r="A369" s="340">
        <v>251905070102</v>
      </c>
      <c r="B369" s="341" t="s">
        <v>583</v>
      </c>
      <c r="C369" s="341" t="s">
        <v>327</v>
      </c>
      <c r="D369" s="342">
        <v>-50809124.310000002</v>
      </c>
      <c r="E369" s="342">
        <v>50809124.310000002</v>
      </c>
      <c r="F369" s="342">
        <v>62917699.579999998</v>
      </c>
      <c r="G369" s="342">
        <v>-62917699.579999998</v>
      </c>
      <c r="K369" s="343"/>
    </row>
    <row r="370" spans="1:11" x14ac:dyDescent="0.2">
      <c r="A370" s="340">
        <v>25190508</v>
      </c>
      <c r="B370" s="341" t="s">
        <v>584</v>
      </c>
      <c r="C370" s="341" t="s">
        <v>327</v>
      </c>
      <c r="D370" s="342">
        <v>0</v>
      </c>
      <c r="E370" s="342">
        <v>0</v>
      </c>
      <c r="F370" s="342">
        <v>0</v>
      </c>
      <c r="G370" s="342">
        <v>0</v>
      </c>
      <c r="K370" s="343"/>
    </row>
    <row r="371" spans="1:11" x14ac:dyDescent="0.2">
      <c r="A371" s="340">
        <v>25190509</v>
      </c>
      <c r="B371" s="341" t="s">
        <v>585</v>
      </c>
      <c r="C371" s="341" t="s">
        <v>327</v>
      </c>
      <c r="D371" s="342">
        <v>-24589</v>
      </c>
      <c r="E371" s="342">
        <v>184995</v>
      </c>
      <c r="F371" s="342">
        <v>663458</v>
      </c>
      <c r="G371" s="342">
        <v>-503052</v>
      </c>
      <c r="K371" s="343"/>
    </row>
    <row r="372" spans="1:11" x14ac:dyDescent="0.2">
      <c r="A372" s="340">
        <v>2519050901</v>
      </c>
      <c r="B372" s="341" t="s">
        <v>585</v>
      </c>
      <c r="C372" s="341" t="s">
        <v>327</v>
      </c>
      <c r="D372" s="342">
        <v>-24589</v>
      </c>
      <c r="E372" s="342">
        <v>184995</v>
      </c>
      <c r="F372" s="342">
        <v>663458</v>
      </c>
      <c r="G372" s="342">
        <v>-503052</v>
      </c>
      <c r="K372" s="343"/>
    </row>
    <row r="373" spans="1:11" x14ac:dyDescent="0.2">
      <c r="A373" s="340">
        <v>251905090101</v>
      </c>
      <c r="B373" s="341" t="s">
        <v>586</v>
      </c>
      <c r="C373" s="341" t="s">
        <v>327</v>
      </c>
      <c r="D373" s="342">
        <v>-24589</v>
      </c>
      <c r="E373" s="342">
        <v>184995</v>
      </c>
      <c r="F373" s="342">
        <v>663458</v>
      </c>
      <c r="G373" s="342">
        <v>-503052</v>
      </c>
      <c r="K373" s="343"/>
    </row>
    <row r="374" spans="1:11" x14ac:dyDescent="0.2">
      <c r="A374" s="340">
        <v>25190511</v>
      </c>
      <c r="B374" s="341" t="s">
        <v>587</v>
      </c>
      <c r="C374" s="341" t="s">
        <v>327</v>
      </c>
      <c r="D374" s="342">
        <v>0</v>
      </c>
      <c r="E374" s="342">
        <v>0</v>
      </c>
      <c r="F374" s="342">
        <v>42181</v>
      </c>
      <c r="G374" s="342">
        <v>-42181</v>
      </c>
      <c r="K374" s="343"/>
    </row>
    <row r="375" spans="1:11" x14ac:dyDescent="0.2">
      <c r="A375" s="340">
        <v>2519051101</v>
      </c>
      <c r="B375" s="341" t="s">
        <v>587</v>
      </c>
      <c r="C375" s="341" t="s">
        <v>327</v>
      </c>
      <c r="D375" s="342">
        <v>0</v>
      </c>
      <c r="E375" s="342">
        <v>0</v>
      </c>
      <c r="F375" s="342">
        <v>42181</v>
      </c>
      <c r="G375" s="342">
        <v>-42181</v>
      </c>
      <c r="K375" s="343"/>
    </row>
    <row r="376" spans="1:11" x14ac:dyDescent="0.2">
      <c r="A376" s="340">
        <v>251905110101</v>
      </c>
      <c r="B376" s="341" t="s">
        <v>588</v>
      </c>
      <c r="C376" s="341" t="s">
        <v>327</v>
      </c>
      <c r="D376" s="342">
        <v>0</v>
      </c>
      <c r="E376" s="342">
        <v>0</v>
      </c>
      <c r="F376" s="342">
        <v>42181</v>
      </c>
      <c r="G376" s="342">
        <v>-42181</v>
      </c>
      <c r="K376" s="343"/>
    </row>
    <row r="377" spans="1:11" x14ac:dyDescent="0.2">
      <c r="A377" s="340">
        <v>25190512</v>
      </c>
      <c r="B377" s="341" t="s">
        <v>589</v>
      </c>
      <c r="C377" s="341" t="s">
        <v>327</v>
      </c>
      <c r="D377" s="342">
        <v>0</v>
      </c>
      <c r="E377" s="342">
        <v>0</v>
      </c>
      <c r="F377" s="342">
        <v>0</v>
      </c>
      <c r="G377" s="342">
        <v>0</v>
      </c>
      <c r="K377" s="343"/>
    </row>
    <row r="378" spans="1:11" x14ac:dyDescent="0.2">
      <c r="A378" s="340">
        <v>2519051201</v>
      </c>
      <c r="B378" s="341" t="s">
        <v>589</v>
      </c>
      <c r="C378" s="341" t="s">
        <v>327</v>
      </c>
      <c r="D378" s="342">
        <v>0</v>
      </c>
      <c r="E378" s="342">
        <v>0</v>
      </c>
      <c r="F378" s="342">
        <v>0</v>
      </c>
      <c r="G378" s="342">
        <v>0</v>
      </c>
      <c r="K378" s="343"/>
    </row>
    <row r="379" spans="1:11" x14ac:dyDescent="0.2">
      <c r="A379" s="340">
        <v>25190513</v>
      </c>
      <c r="B379" s="341" t="s">
        <v>590</v>
      </c>
      <c r="C379" s="341" t="s">
        <v>327</v>
      </c>
      <c r="D379" s="342">
        <v>0</v>
      </c>
      <c r="E379" s="342">
        <v>0</v>
      </c>
      <c r="F379" s="342">
        <v>0</v>
      </c>
      <c r="G379" s="342">
        <v>0</v>
      </c>
      <c r="K379" s="343"/>
    </row>
    <row r="380" spans="1:11" x14ac:dyDescent="0.2">
      <c r="A380" s="340">
        <v>2519051301</v>
      </c>
      <c r="B380" s="341" t="s">
        <v>590</v>
      </c>
      <c r="C380" s="341" t="s">
        <v>327</v>
      </c>
      <c r="D380" s="342">
        <v>0</v>
      </c>
      <c r="E380" s="342">
        <v>0</v>
      </c>
      <c r="F380" s="342">
        <v>0</v>
      </c>
      <c r="G380" s="342">
        <v>0</v>
      </c>
      <c r="K380" s="343"/>
    </row>
    <row r="381" spans="1:11" x14ac:dyDescent="0.2">
      <c r="A381" s="340">
        <v>25190514</v>
      </c>
      <c r="B381" s="341" t="s">
        <v>591</v>
      </c>
      <c r="C381" s="341" t="s">
        <v>327</v>
      </c>
      <c r="D381" s="342">
        <v>0</v>
      </c>
      <c r="E381" s="342">
        <v>0</v>
      </c>
      <c r="F381" s="342">
        <v>0</v>
      </c>
      <c r="G381" s="342">
        <v>0</v>
      </c>
      <c r="K381" s="343"/>
    </row>
    <row r="382" spans="1:11" x14ac:dyDescent="0.2">
      <c r="A382" s="340">
        <v>2519051401</v>
      </c>
      <c r="B382" s="341" t="s">
        <v>591</v>
      </c>
      <c r="C382" s="341" t="s">
        <v>327</v>
      </c>
      <c r="D382" s="342">
        <v>0</v>
      </c>
      <c r="E382" s="342">
        <v>0</v>
      </c>
      <c r="F382" s="342">
        <v>0</v>
      </c>
      <c r="G382" s="342">
        <v>0</v>
      </c>
      <c r="K382" s="343"/>
    </row>
    <row r="383" spans="1:11" x14ac:dyDescent="0.2">
      <c r="A383" s="340">
        <v>25190515</v>
      </c>
      <c r="B383" s="341" t="s">
        <v>592</v>
      </c>
      <c r="C383" s="341" t="s">
        <v>327</v>
      </c>
      <c r="D383" s="342">
        <v>0</v>
      </c>
      <c r="E383" s="342">
        <v>0</v>
      </c>
      <c r="F383" s="342">
        <v>0</v>
      </c>
      <c r="G383" s="342">
        <v>0</v>
      </c>
      <c r="K383" s="343"/>
    </row>
    <row r="384" spans="1:11" x14ac:dyDescent="0.2">
      <c r="A384" s="340">
        <v>2519051501</v>
      </c>
      <c r="B384" s="341" t="s">
        <v>592</v>
      </c>
      <c r="C384" s="341" t="s">
        <v>327</v>
      </c>
      <c r="D384" s="342">
        <v>0</v>
      </c>
      <c r="E384" s="342">
        <v>0</v>
      </c>
      <c r="F384" s="342">
        <v>0</v>
      </c>
      <c r="G384" s="342">
        <v>0</v>
      </c>
      <c r="K384" s="343"/>
    </row>
    <row r="385" spans="1:11" x14ac:dyDescent="0.2">
      <c r="A385" s="340">
        <v>251910</v>
      </c>
      <c r="B385" s="341" t="s">
        <v>1014</v>
      </c>
      <c r="C385" s="341" t="s">
        <v>327</v>
      </c>
      <c r="D385" s="342">
        <v>0</v>
      </c>
      <c r="E385" s="342">
        <v>473960</v>
      </c>
      <c r="F385" s="342">
        <v>473960</v>
      </c>
      <c r="G385" s="342">
        <v>0</v>
      </c>
      <c r="K385" s="343"/>
    </row>
    <row r="386" spans="1:11" x14ac:dyDescent="0.2">
      <c r="A386" s="340">
        <v>25191001</v>
      </c>
      <c r="B386" s="341" t="s">
        <v>1015</v>
      </c>
      <c r="C386" s="341" t="s">
        <v>327</v>
      </c>
      <c r="D386" s="342">
        <v>0</v>
      </c>
      <c r="E386" s="342">
        <v>473960</v>
      </c>
      <c r="F386" s="342">
        <v>473960</v>
      </c>
      <c r="G386" s="342">
        <v>0</v>
      </c>
      <c r="K386" s="343"/>
    </row>
    <row r="387" spans="1:11" x14ac:dyDescent="0.2">
      <c r="A387" s="340">
        <v>251920</v>
      </c>
      <c r="B387" s="341" t="s">
        <v>593</v>
      </c>
      <c r="C387" s="341" t="s">
        <v>327</v>
      </c>
      <c r="D387" s="342">
        <v>0</v>
      </c>
      <c r="E387" s="342">
        <v>21334429</v>
      </c>
      <c r="F387" s="342">
        <v>21334429</v>
      </c>
      <c r="G387" s="342">
        <v>0</v>
      </c>
      <c r="K387" s="343"/>
    </row>
    <row r="388" spans="1:11" x14ac:dyDescent="0.2">
      <c r="A388" s="340">
        <v>25192001</v>
      </c>
      <c r="B388" s="341" t="s">
        <v>593</v>
      </c>
      <c r="C388" s="341" t="s">
        <v>327</v>
      </c>
      <c r="D388" s="342">
        <v>0</v>
      </c>
      <c r="E388" s="342">
        <v>21334429</v>
      </c>
      <c r="F388" s="342">
        <v>21334429</v>
      </c>
      <c r="G388" s="342">
        <v>0</v>
      </c>
      <c r="K388" s="343"/>
    </row>
    <row r="389" spans="1:11" x14ac:dyDescent="0.2">
      <c r="A389" s="340">
        <v>251925</v>
      </c>
      <c r="B389" s="341" t="s">
        <v>594</v>
      </c>
      <c r="C389" s="341" t="s">
        <v>327</v>
      </c>
      <c r="D389" s="342">
        <v>-12074450</v>
      </c>
      <c r="E389" s="342">
        <v>58320362</v>
      </c>
      <c r="F389" s="342">
        <v>46245912</v>
      </c>
      <c r="G389" s="342">
        <v>0</v>
      </c>
      <c r="K389" s="343"/>
    </row>
    <row r="390" spans="1:11" x14ac:dyDescent="0.2">
      <c r="A390" s="340">
        <v>25192501</v>
      </c>
      <c r="B390" s="341" t="s">
        <v>594</v>
      </c>
      <c r="C390" s="341" t="s">
        <v>327</v>
      </c>
      <c r="D390" s="342">
        <v>-12074450</v>
      </c>
      <c r="E390" s="342">
        <v>58320362</v>
      </c>
      <c r="F390" s="342">
        <v>46245912</v>
      </c>
      <c r="G390" s="342">
        <v>0</v>
      </c>
      <c r="K390" s="343"/>
    </row>
    <row r="391" spans="1:11" x14ac:dyDescent="0.2">
      <c r="A391" s="340">
        <v>251935</v>
      </c>
      <c r="B391" s="341" t="s">
        <v>595</v>
      </c>
      <c r="C391" s="341" t="s">
        <v>327</v>
      </c>
      <c r="D391" s="342">
        <v>-68158000</v>
      </c>
      <c r="E391" s="342">
        <v>136751400</v>
      </c>
      <c r="F391" s="342">
        <v>68593400</v>
      </c>
      <c r="G391" s="342">
        <v>0</v>
      </c>
      <c r="K391" s="343"/>
    </row>
    <row r="392" spans="1:11" x14ac:dyDescent="0.2">
      <c r="A392" s="340">
        <v>25193501</v>
      </c>
      <c r="B392" s="341" t="s">
        <v>596</v>
      </c>
      <c r="C392" s="341" t="s">
        <v>327</v>
      </c>
      <c r="D392" s="342">
        <v>-54091200</v>
      </c>
      <c r="E392" s="342">
        <v>109292300</v>
      </c>
      <c r="F392" s="342">
        <v>55201100</v>
      </c>
      <c r="G392" s="342">
        <v>0</v>
      </c>
      <c r="K392" s="343"/>
    </row>
    <row r="393" spans="1:11" x14ac:dyDescent="0.2">
      <c r="A393" s="340">
        <v>25193502</v>
      </c>
      <c r="B393" s="341" t="s">
        <v>597</v>
      </c>
      <c r="C393" s="341" t="s">
        <v>327</v>
      </c>
      <c r="D393" s="342">
        <v>-8439900</v>
      </c>
      <c r="E393" s="342">
        <v>16475100</v>
      </c>
      <c r="F393" s="342">
        <v>8035200</v>
      </c>
      <c r="G393" s="342">
        <v>0</v>
      </c>
      <c r="K393" s="343"/>
    </row>
    <row r="394" spans="1:11" x14ac:dyDescent="0.2">
      <c r="A394" s="340">
        <v>25193503</v>
      </c>
      <c r="B394" s="341" t="s">
        <v>598</v>
      </c>
      <c r="C394" s="341" t="s">
        <v>327</v>
      </c>
      <c r="D394" s="342">
        <v>-5626900</v>
      </c>
      <c r="E394" s="342">
        <v>10984000</v>
      </c>
      <c r="F394" s="342">
        <v>5357100</v>
      </c>
      <c r="G394" s="342">
        <v>0</v>
      </c>
      <c r="K394" s="343"/>
    </row>
    <row r="395" spans="1:11" x14ac:dyDescent="0.2">
      <c r="A395" s="340">
        <v>251945</v>
      </c>
      <c r="B395" s="341" t="s">
        <v>599</v>
      </c>
      <c r="C395" s="341" t="s">
        <v>327</v>
      </c>
      <c r="D395" s="342">
        <v>-315565500</v>
      </c>
      <c r="E395" s="342">
        <v>644502000</v>
      </c>
      <c r="F395" s="342">
        <v>328936500</v>
      </c>
      <c r="G395" s="342">
        <v>0</v>
      </c>
      <c r="K395" s="343"/>
    </row>
    <row r="396" spans="1:11" x14ac:dyDescent="0.2">
      <c r="A396" s="340">
        <v>25194501</v>
      </c>
      <c r="B396" s="341" t="s">
        <v>600</v>
      </c>
      <c r="C396" s="341" t="s">
        <v>327</v>
      </c>
      <c r="D396" s="342">
        <v>-81325700</v>
      </c>
      <c r="E396" s="342">
        <v>161371000</v>
      </c>
      <c r="F396" s="342">
        <v>80045300</v>
      </c>
      <c r="G396" s="342">
        <v>0</v>
      </c>
      <c r="K396" s="343"/>
    </row>
    <row r="397" spans="1:11" x14ac:dyDescent="0.2">
      <c r="A397" s="340">
        <v>25194502</v>
      </c>
      <c r="B397" s="341" t="s">
        <v>601</v>
      </c>
      <c r="C397" s="341" t="s">
        <v>327</v>
      </c>
      <c r="D397" s="342">
        <v>-227621500</v>
      </c>
      <c r="E397" s="342">
        <v>458009900</v>
      </c>
      <c r="F397" s="342">
        <v>230388400</v>
      </c>
      <c r="G397" s="342">
        <v>0</v>
      </c>
      <c r="K397" s="343"/>
    </row>
    <row r="398" spans="1:11" x14ac:dyDescent="0.2">
      <c r="A398" s="340">
        <v>25194503</v>
      </c>
      <c r="B398" s="341" t="s">
        <v>602</v>
      </c>
      <c r="C398" s="341" t="s">
        <v>327</v>
      </c>
      <c r="D398" s="342">
        <v>0</v>
      </c>
      <c r="E398" s="342">
        <v>10290000</v>
      </c>
      <c r="F398" s="342">
        <v>10290000</v>
      </c>
      <c r="G398" s="342">
        <v>0</v>
      </c>
      <c r="K398" s="343"/>
    </row>
    <row r="399" spans="1:11" x14ac:dyDescent="0.2">
      <c r="A399" s="340">
        <v>25194504</v>
      </c>
      <c r="B399" s="341" t="s">
        <v>603</v>
      </c>
      <c r="C399" s="341" t="s">
        <v>327</v>
      </c>
      <c r="D399" s="342">
        <v>-6618300</v>
      </c>
      <c r="E399" s="342">
        <v>13721100</v>
      </c>
      <c r="F399" s="342">
        <v>7102800</v>
      </c>
      <c r="G399" s="342">
        <v>0</v>
      </c>
      <c r="K399" s="343"/>
    </row>
    <row r="400" spans="1:11" x14ac:dyDescent="0.2">
      <c r="A400" s="340">
        <v>25194506</v>
      </c>
      <c r="B400" s="341" t="s">
        <v>604</v>
      </c>
      <c r="C400" s="341" t="s">
        <v>327</v>
      </c>
      <c r="D400" s="342">
        <v>0</v>
      </c>
      <c r="E400" s="342">
        <v>1110000</v>
      </c>
      <c r="F400" s="342">
        <v>1110000</v>
      </c>
      <c r="G400" s="342">
        <v>0</v>
      </c>
      <c r="K400" s="343"/>
    </row>
    <row r="401" spans="1:11" x14ac:dyDescent="0.2">
      <c r="A401" s="340">
        <v>251995</v>
      </c>
      <c r="B401" s="341" t="s">
        <v>425</v>
      </c>
      <c r="C401" s="341" t="s">
        <v>327</v>
      </c>
      <c r="D401" s="342">
        <v>0</v>
      </c>
      <c r="E401" s="342">
        <v>155257085</v>
      </c>
      <c r="F401" s="342">
        <v>155257085</v>
      </c>
      <c r="G401" s="342">
        <v>0</v>
      </c>
      <c r="K401" s="343"/>
    </row>
    <row r="402" spans="1:11" x14ac:dyDescent="0.2">
      <c r="A402" s="340">
        <v>25199501</v>
      </c>
      <c r="B402" s="341" t="s">
        <v>605</v>
      </c>
      <c r="C402" s="341" t="s">
        <v>327</v>
      </c>
      <c r="D402" s="342">
        <v>0</v>
      </c>
      <c r="E402" s="342">
        <v>0</v>
      </c>
      <c r="F402" s="342">
        <v>0</v>
      </c>
      <c r="G402" s="342">
        <v>0</v>
      </c>
      <c r="K402" s="343"/>
    </row>
    <row r="403" spans="1:11" x14ac:dyDescent="0.2">
      <c r="A403" s="340">
        <v>25199502</v>
      </c>
      <c r="B403" s="341" t="s">
        <v>606</v>
      </c>
      <c r="C403" s="341" t="s">
        <v>327</v>
      </c>
      <c r="D403" s="342">
        <v>0</v>
      </c>
      <c r="E403" s="342">
        <v>155257085</v>
      </c>
      <c r="F403" s="342">
        <v>155257085</v>
      </c>
      <c r="G403" s="342">
        <v>0</v>
      </c>
      <c r="K403" s="343"/>
    </row>
    <row r="404" spans="1:11" x14ac:dyDescent="0.2">
      <c r="A404" s="340">
        <v>2519950201</v>
      </c>
      <c r="B404" s="341" t="s">
        <v>607</v>
      </c>
      <c r="C404" s="341" t="s">
        <v>327</v>
      </c>
      <c r="D404" s="342">
        <v>0</v>
      </c>
      <c r="E404" s="342">
        <v>155257085</v>
      </c>
      <c r="F404" s="342">
        <v>155257085</v>
      </c>
      <c r="G404" s="342">
        <v>0</v>
      </c>
      <c r="K404" s="343"/>
    </row>
    <row r="405" spans="1:11" x14ac:dyDescent="0.2">
      <c r="A405" s="340">
        <v>251995020101</v>
      </c>
      <c r="B405" s="341" t="s">
        <v>1016</v>
      </c>
      <c r="C405" s="341" t="s">
        <v>327</v>
      </c>
      <c r="D405" s="342">
        <v>0</v>
      </c>
      <c r="E405" s="342">
        <v>155257085</v>
      </c>
      <c r="F405" s="342">
        <v>155257085</v>
      </c>
      <c r="G405" s="342">
        <v>0</v>
      </c>
      <c r="K405" s="343"/>
    </row>
    <row r="406" spans="1:11" x14ac:dyDescent="0.2">
      <c r="A406" s="340">
        <v>2558</v>
      </c>
      <c r="B406" s="341" t="s">
        <v>608</v>
      </c>
      <c r="C406" s="341" t="s">
        <v>327</v>
      </c>
      <c r="D406" s="342">
        <v>-3731683887.0300002</v>
      </c>
      <c r="E406" s="342">
        <v>107053104.76000001</v>
      </c>
      <c r="F406" s="342">
        <v>333551531.87</v>
      </c>
      <c r="G406" s="342">
        <v>-3958182314.1399999</v>
      </c>
      <c r="K406" s="343"/>
    </row>
    <row r="407" spans="1:11" x14ac:dyDescent="0.2">
      <c r="A407" s="340">
        <v>255805</v>
      </c>
      <c r="B407" s="341" t="s">
        <v>608</v>
      </c>
      <c r="C407" s="341" t="s">
        <v>327</v>
      </c>
      <c r="D407" s="342">
        <v>-3731683887.0300002</v>
      </c>
      <c r="E407" s="342">
        <v>107053104.76000001</v>
      </c>
      <c r="F407" s="342">
        <v>333551531.87</v>
      </c>
      <c r="G407" s="342">
        <v>-3958182314.1399999</v>
      </c>
      <c r="K407" s="343"/>
    </row>
    <row r="408" spans="1:11" x14ac:dyDescent="0.2">
      <c r="A408" s="340">
        <v>25580501</v>
      </c>
      <c r="B408" s="341" t="s">
        <v>609</v>
      </c>
      <c r="C408" s="341" t="s">
        <v>327</v>
      </c>
      <c r="D408" s="342">
        <v>-1056098808</v>
      </c>
      <c r="E408" s="342">
        <v>107053104.76000001</v>
      </c>
      <c r="F408" s="342">
        <v>0</v>
      </c>
      <c r="G408" s="342">
        <v>-949045703.24000001</v>
      </c>
      <c r="K408" s="343"/>
    </row>
    <row r="409" spans="1:11" x14ac:dyDescent="0.2">
      <c r="A409" s="340">
        <v>25580503</v>
      </c>
      <c r="B409" s="341" t="s">
        <v>610</v>
      </c>
      <c r="C409" s="341" t="s">
        <v>327</v>
      </c>
      <c r="D409" s="342">
        <v>-2675585079.0300002</v>
      </c>
      <c r="E409" s="342">
        <v>0</v>
      </c>
      <c r="F409" s="342">
        <v>333551531.87</v>
      </c>
      <c r="G409" s="342">
        <v>-3009136610.9000001</v>
      </c>
      <c r="K409" s="343"/>
    </row>
    <row r="410" spans="1:11" x14ac:dyDescent="0.2">
      <c r="A410" s="340">
        <v>2590</v>
      </c>
      <c r="B410" s="341" t="s">
        <v>441</v>
      </c>
      <c r="C410" s="341" t="s">
        <v>327</v>
      </c>
      <c r="D410" s="342">
        <v>-637805069.65999997</v>
      </c>
      <c r="E410" s="342">
        <v>244122700.38</v>
      </c>
      <c r="F410" s="342">
        <v>227448318.41</v>
      </c>
      <c r="G410" s="342">
        <v>-621130687.69000006</v>
      </c>
      <c r="K410" s="343"/>
    </row>
    <row r="411" spans="1:11" x14ac:dyDescent="0.2">
      <c r="A411" s="340">
        <v>259090</v>
      </c>
      <c r="B411" s="341" t="s">
        <v>611</v>
      </c>
      <c r="C411" s="341" t="s">
        <v>327</v>
      </c>
      <c r="D411" s="342">
        <v>-561445083.26999998</v>
      </c>
      <c r="E411" s="342">
        <v>47393156.549999997</v>
      </c>
      <c r="F411" s="342">
        <v>33536927.579999998</v>
      </c>
      <c r="G411" s="342">
        <v>-547588854.29999995</v>
      </c>
      <c r="K411" s="343"/>
    </row>
    <row r="412" spans="1:11" x14ac:dyDescent="0.2">
      <c r="A412" s="340">
        <v>25909001</v>
      </c>
      <c r="B412" s="341" t="s">
        <v>611</v>
      </c>
      <c r="C412" s="341" t="s">
        <v>327</v>
      </c>
      <c r="D412" s="342">
        <v>-561445083.26999998</v>
      </c>
      <c r="E412" s="342">
        <v>47393156.549999997</v>
      </c>
      <c r="F412" s="342">
        <v>33536927.579999998</v>
      </c>
      <c r="G412" s="342">
        <v>-547588854.29999995</v>
      </c>
      <c r="K412" s="343"/>
    </row>
    <row r="413" spans="1:11" x14ac:dyDescent="0.2">
      <c r="A413" s="340">
        <v>2590900102</v>
      </c>
      <c r="B413" s="341" t="s">
        <v>366</v>
      </c>
      <c r="C413" s="341" t="s">
        <v>327</v>
      </c>
      <c r="D413" s="342">
        <v>-45972398.009999998</v>
      </c>
      <c r="E413" s="342">
        <v>0</v>
      </c>
      <c r="F413" s="342">
        <v>255313.29</v>
      </c>
      <c r="G413" s="342">
        <v>-46227711.299999997</v>
      </c>
      <c r="K413" s="343"/>
    </row>
    <row r="414" spans="1:11" x14ac:dyDescent="0.2">
      <c r="A414" s="340">
        <v>2590900108</v>
      </c>
      <c r="B414" s="341" t="s">
        <v>348</v>
      </c>
      <c r="C414" s="341" t="s">
        <v>327</v>
      </c>
      <c r="D414" s="342">
        <v>-89823203.269999996</v>
      </c>
      <c r="E414" s="342">
        <v>2077884.3</v>
      </c>
      <c r="F414" s="342">
        <v>0</v>
      </c>
      <c r="G414" s="342">
        <v>-87745318.969999999</v>
      </c>
      <c r="K414" s="343"/>
    </row>
    <row r="415" spans="1:11" x14ac:dyDescent="0.2">
      <c r="A415" s="340">
        <v>2590900112</v>
      </c>
      <c r="B415" s="341" t="s">
        <v>367</v>
      </c>
      <c r="C415" s="341" t="s">
        <v>327</v>
      </c>
      <c r="D415" s="342">
        <v>-24920.89</v>
      </c>
      <c r="E415" s="342">
        <v>2757.3</v>
      </c>
      <c r="F415" s="342">
        <v>0</v>
      </c>
      <c r="G415" s="342">
        <v>-22163.59</v>
      </c>
      <c r="K415" s="343"/>
    </row>
    <row r="416" spans="1:11" x14ac:dyDescent="0.2">
      <c r="A416" s="340">
        <v>2590900115</v>
      </c>
      <c r="B416" s="341" t="s">
        <v>369</v>
      </c>
      <c r="C416" s="341" t="s">
        <v>327</v>
      </c>
      <c r="D416" s="342">
        <v>-119658847.66</v>
      </c>
      <c r="E416" s="342">
        <v>0</v>
      </c>
      <c r="F416" s="342">
        <v>421541.33</v>
      </c>
      <c r="G416" s="342">
        <v>-120080388.98999999</v>
      </c>
      <c r="K416" s="343"/>
    </row>
    <row r="417" spans="1:11" x14ac:dyDescent="0.2">
      <c r="A417" s="340">
        <v>2590900117</v>
      </c>
      <c r="B417" s="341" t="s">
        <v>436</v>
      </c>
      <c r="C417" s="341" t="s">
        <v>327</v>
      </c>
      <c r="D417" s="342">
        <v>-138.09</v>
      </c>
      <c r="E417" s="342">
        <v>0</v>
      </c>
      <c r="F417" s="342">
        <v>0</v>
      </c>
      <c r="G417" s="342">
        <v>-138.09</v>
      </c>
      <c r="K417" s="343"/>
    </row>
    <row r="418" spans="1:11" x14ac:dyDescent="0.2">
      <c r="A418" s="340">
        <v>2590900120</v>
      </c>
      <c r="B418" s="341" t="s">
        <v>371</v>
      </c>
      <c r="C418" s="341" t="s">
        <v>327</v>
      </c>
      <c r="D418" s="342">
        <v>-178005.66</v>
      </c>
      <c r="E418" s="342">
        <v>0</v>
      </c>
      <c r="F418" s="342">
        <v>0</v>
      </c>
      <c r="G418" s="342">
        <v>-178005.66</v>
      </c>
      <c r="K418" s="343"/>
    </row>
    <row r="419" spans="1:11" x14ac:dyDescent="0.2">
      <c r="A419" s="340">
        <v>2590900121</v>
      </c>
      <c r="B419" s="341" t="s">
        <v>372</v>
      </c>
      <c r="C419" s="341" t="s">
        <v>327</v>
      </c>
      <c r="D419" s="342">
        <v>-609619.09</v>
      </c>
      <c r="E419" s="342">
        <v>0</v>
      </c>
      <c r="F419" s="342">
        <v>0</v>
      </c>
      <c r="G419" s="342">
        <v>-609619.09</v>
      </c>
      <c r="K419" s="343"/>
    </row>
    <row r="420" spans="1:11" x14ac:dyDescent="0.2">
      <c r="A420" s="340">
        <v>2590900122</v>
      </c>
      <c r="B420" s="341" t="s">
        <v>53</v>
      </c>
      <c r="C420" s="341" t="s">
        <v>327</v>
      </c>
      <c r="D420" s="342">
        <v>-33460990.550000001</v>
      </c>
      <c r="E420" s="342">
        <v>27315661.309999999</v>
      </c>
      <c r="F420" s="342">
        <v>0</v>
      </c>
      <c r="G420" s="342">
        <v>-6145329.2400000002</v>
      </c>
      <c r="K420" s="343"/>
    </row>
    <row r="421" spans="1:11" x14ac:dyDescent="0.2">
      <c r="A421" s="340">
        <v>2590900123</v>
      </c>
      <c r="B421" s="341" t="s">
        <v>437</v>
      </c>
      <c r="C421" s="341" t="s">
        <v>327</v>
      </c>
      <c r="D421" s="342">
        <v>-23782696.18</v>
      </c>
      <c r="E421" s="342">
        <v>0</v>
      </c>
      <c r="F421" s="342">
        <v>117060.01</v>
      </c>
      <c r="G421" s="342">
        <v>-23899756.190000001</v>
      </c>
      <c r="K421" s="343"/>
    </row>
    <row r="422" spans="1:11" x14ac:dyDescent="0.2">
      <c r="A422" s="340">
        <v>2590900124</v>
      </c>
      <c r="B422" s="341" t="s">
        <v>373</v>
      </c>
      <c r="C422" s="341" t="s">
        <v>327</v>
      </c>
      <c r="D422" s="342">
        <v>-77487340.469999999</v>
      </c>
      <c r="E422" s="342">
        <v>16923934.09</v>
      </c>
      <c r="F422" s="342">
        <v>0</v>
      </c>
      <c r="G422" s="342">
        <v>-60563406.380000003</v>
      </c>
      <c r="K422" s="343"/>
    </row>
    <row r="423" spans="1:11" x14ac:dyDescent="0.2">
      <c r="A423" s="340">
        <v>2590900125</v>
      </c>
      <c r="B423" s="341" t="s">
        <v>438</v>
      </c>
      <c r="C423" s="341" t="s">
        <v>327</v>
      </c>
      <c r="D423" s="342">
        <v>-900</v>
      </c>
      <c r="E423" s="342">
        <v>0</v>
      </c>
      <c r="F423" s="342">
        <v>0</v>
      </c>
      <c r="G423" s="342">
        <v>-900</v>
      </c>
      <c r="K423" s="343"/>
    </row>
    <row r="424" spans="1:11" x14ac:dyDescent="0.2">
      <c r="A424" s="340">
        <v>2590900126</v>
      </c>
      <c r="B424" s="341" t="s">
        <v>612</v>
      </c>
      <c r="C424" s="341" t="s">
        <v>327</v>
      </c>
      <c r="D424" s="342">
        <v>-2300585.31</v>
      </c>
      <c r="E424" s="342">
        <v>1072919.55</v>
      </c>
      <c r="F424" s="342">
        <v>0</v>
      </c>
      <c r="G424" s="342">
        <v>-1227665.76</v>
      </c>
      <c r="K424" s="343"/>
    </row>
    <row r="425" spans="1:11" x14ac:dyDescent="0.2">
      <c r="A425" s="340">
        <v>2590900127</v>
      </c>
      <c r="B425" s="341" t="s">
        <v>377</v>
      </c>
      <c r="C425" s="341" t="s">
        <v>327</v>
      </c>
      <c r="D425" s="342">
        <v>-10488060.42</v>
      </c>
      <c r="E425" s="342">
        <v>0</v>
      </c>
      <c r="F425" s="342">
        <v>1570054.76</v>
      </c>
      <c r="G425" s="342">
        <v>-12058115.18</v>
      </c>
      <c r="K425" s="343"/>
    </row>
    <row r="426" spans="1:11" x14ac:dyDescent="0.2">
      <c r="A426" s="340">
        <v>2590900128</v>
      </c>
      <c r="B426" s="341" t="s">
        <v>378</v>
      </c>
      <c r="C426" s="341" t="s">
        <v>327</v>
      </c>
      <c r="D426" s="342">
        <v>-75817490.659999996</v>
      </c>
      <c r="E426" s="342">
        <v>0</v>
      </c>
      <c r="F426" s="342">
        <v>29774861.43</v>
      </c>
      <c r="G426" s="342">
        <v>-105592352.09</v>
      </c>
      <c r="K426" s="343"/>
    </row>
    <row r="427" spans="1:11" x14ac:dyDescent="0.2">
      <c r="A427" s="340">
        <v>2590900129</v>
      </c>
      <c r="B427" s="341" t="s">
        <v>379</v>
      </c>
      <c r="C427" s="341" t="s">
        <v>327</v>
      </c>
      <c r="D427" s="342">
        <v>-4623550.46</v>
      </c>
      <c r="E427" s="342">
        <v>0</v>
      </c>
      <c r="F427" s="342">
        <v>94275</v>
      </c>
      <c r="G427" s="342">
        <v>-4717825.46</v>
      </c>
      <c r="K427" s="343"/>
    </row>
    <row r="428" spans="1:11" x14ac:dyDescent="0.2">
      <c r="A428" s="340">
        <v>2590900130</v>
      </c>
      <c r="B428" s="341" t="s">
        <v>440</v>
      </c>
      <c r="C428" s="341" t="s">
        <v>327</v>
      </c>
      <c r="D428" s="342">
        <v>-77216336.549999997</v>
      </c>
      <c r="E428" s="342">
        <v>0</v>
      </c>
      <c r="F428" s="342">
        <v>1303821.76</v>
      </c>
      <c r="G428" s="342">
        <v>-78520158.310000002</v>
      </c>
      <c r="K428" s="343"/>
    </row>
    <row r="429" spans="1:11" x14ac:dyDescent="0.2">
      <c r="A429" s="340">
        <v>259095</v>
      </c>
      <c r="B429" s="341" t="s">
        <v>400</v>
      </c>
      <c r="C429" s="341" t="s">
        <v>327</v>
      </c>
      <c r="D429" s="342">
        <v>-76359986.390000001</v>
      </c>
      <c r="E429" s="342">
        <v>196729543.83000001</v>
      </c>
      <c r="F429" s="342">
        <v>193911390.83000001</v>
      </c>
      <c r="G429" s="342">
        <v>-73541833.390000001</v>
      </c>
      <c r="K429" s="343"/>
    </row>
    <row r="430" spans="1:11" x14ac:dyDescent="0.2">
      <c r="A430" s="340">
        <v>25909502</v>
      </c>
      <c r="B430" s="341" t="s">
        <v>613</v>
      </c>
      <c r="C430" s="341" t="s">
        <v>327</v>
      </c>
      <c r="D430" s="342">
        <v>-1208245</v>
      </c>
      <c r="E430" s="342">
        <v>0</v>
      </c>
      <c r="F430" s="342">
        <v>386775</v>
      </c>
      <c r="G430" s="342">
        <v>-1595020</v>
      </c>
      <c r="K430" s="343"/>
    </row>
    <row r="431" spans="1:11" x14ac:dyDescent="0.2">
      <c r="A431" s="340">
        <v>2590950205</v>
      </c>
      <c r="B431" s="341" t="s">
        <v>613</v>
      </c>
      <c r="C431" s="341" t="s">
        <v>327</v>
      </c>
      <c r="D431" s="342">
        <v>-1208245</v>
      </c>
      <c r="E431" s="342">
        <v>0</v>
      </c>
      <c r="F431" s="342">
        <v>386775</v>
      </c>
      <c r="G431" s="342">
        <v>-1595020</v>
      </c>
      <c r="K431" s="343"/>
    </row>
    <row r="432" spans="1:11" x14ac:dyDescent="0.2">
      <c r="A432" s="340">
        <v>25909503</v>
      </c>
      <c r="B432" s="341" t="s">
        <v>614</v>
      </c>
      <c r="C432" s="341" t="s">
        <v>327</v>
      </c>
      <c r="D432" s="342">
        <v>-75151741.390000001</v>
      </c>
      <c r="E432" s="342">
        <v>196729543.83000001</v>
      </c>
      <c r="F432" s="342">
        <v>193524615.83000001</v>
      </c>
      <c r="G432" s="342">
        <v>-71946813.390000001</v>
      </c>
      <c r="K432" s="343"/>
    </row>
    <row r="433" spans="1:11" x14ac:dyDescent="0.2">
      <c r="A433" s="340">
        <v>2590950301</v>
      </c>
      <c r="B433" s="341" t="s">
        <v>398</v>
      </c>
      <c r="C433" s="341" t="s">
        <v>327</v>
      </c>
      <c r="D433" s="342">
        <v>-11012933.560000001</v>
      </c>
      <c r="E433" s="342">
        <v>132775472</v>
      </c>
      <c r="F433" s="342">
        <v>129570544</v>
      </c>
      <c r="G433" s="342">
        <v>-7808005.5599999996</v>
      </c>
      <c r="K433" s="343"/>
    </row>
    <row r="434" spans="1:11" x14ac:dyDescent="0.2">
      <c r="A434" s="340">
        <v>2590950302</v>
      </c>
      <c r="B434" s="341" t="s">
        <v>31</v>
      </c>
      <c r="C434" s="341" t="s">
        <v>327</v>
      </c>
      <c r="D434" s="342">
        <v>-64138807.829999998</v>
      </c>
      <c r="E434" s="342">
        <v>63954071.829999998</v>
      </c>
      <c r="F434" s="342">
        <v>63954071.829999998</v>
      </c>
      <c r="G434" s="342">
        <v>-64138807.829999998</v>
      </c>
      <c r="K434" s="343"/>
    </row>
    <row r="435" spans="1:11" x14ac:dyDescent="0.2">
      <c r="A435" s="340">
        <v>27</v>
      </c>
      <c r="B435" s="341" t="s">
        <v>615</v>
      </c>
      <c r="C435" s="341" t="s">
        <v>327</v>
      </c>
      <c r="D435" s="342">
        <v>-3882703998.9699998</v>
      </c>
      <c r="E435" s="342">
        <v>3010032624.4200001</v>
      </c>
      <c r="F435" s="342">
        <v>2697533361.4200001</v>
      </c>
      <c r="G435" s="342">
        <v>-3570204735.9699998</v>
      </c>
      <c r="K435" s="343"/>
    </row>
    <row r="436" spans="1:11" x14ac:dyDescent="0.2">
      <c r="A436" s="340">
        <v>2705</v>
      </c>
      <c r="B436" s="341" t="s">
        <v>616</v>
      </c>
      <c r="C436" s="341" t="s">
        <v>327</v>
      </c>
      <c r="D436" s="342">
        <v>-55511080.969999999</v>
      </c>
      <c r="E436" s="342">
        <v>1866752035.4200001</v>
      </c>
      <c r="F436" s="342">
        <v>1839532896.4200001</v>
      </c>
      <c r="G436" s="342">
        <v>-28291941.969999999</v>
      </c>
      <c r="K436" s="343"/>
    </row>
    <row r="437" spans="1:11" x14ac:dyDescent="0.2">
      <c r="A437" s="340">
        <v>270505</v>
      </c>
      <c r="B437" s="341" t="s">
        <v>616</v>
      </c>
      <c r="C437" s="341" t="s">
        <v>327</v>
      </c>
      <c r="D437" s="342">
        <v>-34501279.969999999</v>
      </c>
      <c r="E437" s="342">
        <v>1865295467.4200001</v>
      </c>
      <c r="F437" s="342">
        <v>1836029753.4200001</v>
      </c>
      <c r="G437" s="342">
        <v>-5235565.97</v>
      </c>
      <c r="K437" s="343"/>
    </row>
    <row r="438" spans="1:11" x14ac:dyDescent="0.2">
      <c r="A438" s="340">
        <v>27050501</v>
      </c>
      <c r="B438" s="341" t="s">
        <v>616</v>
      </c>
      <c r="C438" s="341" t="s">
        <v>327</v>
      </c>
      <c r="D438" s="342">
        <v>-32370314</v>
      </c>
      <c r="E438" s="342">
        <v>1771955990</v>
      </c>
      <c r="F438" s="342">
        <v>1743568014</v>
      </c>
      <c r="G438" s="342">
        <v>-3982338</v>
      </c>
      <c r="K438" s="343"/>
    </row>
    <row r="439" spans="1:11" x14ac:dyDescent="0.2">
      <c r="A439" s="340">
        <v>27050502</v>
      </c>
      <c r="B439" s="341" t="s">
        <v>617</v>
      </c>
      <c r="C439" s="341" t="s">
        <v>327</v>
      </c>
      <c r="D439" s="342">
        <v>-1363000</v>
      </c>
      <c r="E439" s="342">
        <v>57672552</v>
      </c>
      <c r="F439" s="342">
        <v>56309552</v>
      </c>
      <c r="G439" s="342">
        <v>0</v>
      </c>
      <c r="K439" s="343"/>
    </row>
    <row r="440" spans="1:11" x14ac:dyDescent="0.2">
      <c r="A440" s="340">
        <v>27050503</v>
      </c>
      <c r="B440" s="341" t="s">
        <v>618</v>
      </c>
      <c r="C440" s="341" t="s">
        <v>327</v>
      </c>
      <c r="D440" s="342">
        <v>-767965.97</v>
      </c>
      <c r="E440" s="342">
        <v>35666925.420000002</v>
      </c>
      <c r="F440" s="342">
        <v>36152187.420000002</v>
      </c>
      <c r="G440" s="342">
        <v>-1253227.97</v>
      </c>
      <c r="K440" s="343"/>
    </row>
    <row r="441" spans="1:11" x14ac:dyDescent="0.2">
      <c r="A441" s="340">
        <v>270595</v>
      </c>
      <c r="B441" s="341" t="s">
        <v>400</v>
      </c>
      <c r="C441" s="341" t="s">
        <v>327</v>
      </c>
      <c r="D441" s="342">
        <v>-21009801</v>
      </c>
      <c r="E441" s="342">
        <v>1456568</v>
      </c>
      <c r="F441" s="342">
        <v>3503143</v>
      </c>
      <c r="G441" s="342">
        <v>-23056376</v>
      </c>
      <c r="K441" s="343"/>
    </row>
    <row r="442" spans="1:11" x14ac:dyDescent="0.2">
      <c r="A442" s="340">
        <v>27059501</v>
      </c>
      <c r="B442" s="341" t="s">
        <v>619</v>
      </c>
      <c r="C442" s="341" t="s">
        <v>327</v>
      </c>
      <c r="D442" s="342">
        <v>-21009801</v>
      </c>
      <c r="E442" s="342">
        <v>1456568</v>
      </c>
      <c r="F442" s="342">
        <v>3503143</v>
      </c>
      <c r="G442" s="342">
        <v>-23056376</v>
      </c>
      <c r="K442" s="343"/>
    </row>
    <row r="443" spans="1:11" x14ac:dyDescent="0.2">
      <c r="A443" s="340">
        <v>2705950102</v>
      </c>
      <c r="B443" s="341" t="s">
        <v>426</v>
      </c>
      <c r="C443" s="341" t="s">
        <v>327</v>
      </c>
      <c r="D443" s="342">
        <v>-21009801</v>
      </c>
      <c r="E443" s="342">
        <v>1456568</v>
      </c>
      <c r="F443" s="342">
        <v>3503143</v>
      </c>
      <c r="G443" s="342">
        <v>-23056376</v>
      </c>
      <c r="K443" s="343"/>
    </row>
    <row r="444" spans="1:11" x14ac:dyDescent="0.2">
      <c r="A444" s="340">
        <v>2710</v>
      </c>
      <c r="B444" s="341" t="s">
        <v>249</v>
      </c>
      <c r="C444" s="341" t="s">
        <v>327</v>
      </c>
      <c r="D444" s="342">
        <v>-917997194</v>
      </c>
      <c r="E444" s="342">
        <v>10762830</v>
      </c>
      <c r="F444" s="342">
        <v>99734003</v>
      </c>
      <c r="G444" s="342">
        <v>-1006968367</v>
      </c>
      <c r="K444" s="343"/>
    </row>
    <row r="445" spans="1:11" x14ac:dyDescent="0.2">
      <c r="A445" s="340">
        <v>271005</v>
      </c>
      <c r="B445" s="341" t="s">
        <v>249</v>
      </c>
      <c r="C445" s="341" t="s">
        <v>327</v>
      </c>
      <c r="D445" s="342">
        <v>-917997194</v>
      </c>
      <c r="E445" s="342">
        <v>10762830</v>
      </c>
      <c r="F445" s="342">
        <v>99734003</v>
      </c>
      <c r="G445" s="342">
        <v>-1006968367</v>
      </c>
      <c r="K445" s="343"/>
    </row>
    <row r="446" spans="1:11" x14ac:dyDescent="0.2">
      <c r="A446" s="340">
        <v>27100501</v>
      </c>
      <c r="B446" s="341" t="s">
        <v>249</v>
      </c>
      <c r="C446" s="341" t="s">
        <v>327</v>
      </c>
      <c r="D446" s="342">
        <v>-917997194</v>
      </c>
      <c r="E446" s="342">
        <v>10762830</v>
      </c>
      <c r="F446" s="342">
        <v>99734003</v>
      </c>
      <c r="G446" s="342">
        <v>-1006968367</v>
      </c>
      <c r="K446" s="343"/>
    </row>
    <row r="447" spans="1:11" x14ac:dyDescent="0.2">
      <c r="A447" s="340">
        <v>2715</v>
      </c>
      <c r="B447" s="341" t="s">
        <v>250</v>
      </c>
      <c r="C447" s="341" t="s">
        <v>327</v>
      </c>
      <c r="D447" s="342">
        <v>-95474995</v>
      </c>
      <c r="E447" s="342">
        <v>1094204</v>
      </c>
      <c r="F447" s="342">
        <v>19418831</v>
      </c>
      <c r="G447" s="342">
        <v>-113799622</v>
      </c>
      <c r="K447" s="343"/>
    </row>
    <row r="448" spans="1:11" x14ac:dyDescent="0.2">
      <c r="A448" s="340">
        <v>271505</v>
      </c>
      <c r="B448" s="341" t="s">
        <v>250</v>
      </c>
      <c r="C448" s="341" t="s">
        <v>327</v>
      </c>
      <c r="D448" s="342">
        <v>-95474995</v>
      </c>
      <c r="E448" s="342">
        <v>1094204</v>
      </c>
      <c r="F448" s="342">
        <v>19418831</v>
      </c>
      <c r="G448" s="342">
        <v>-113799622</v>
      </c>
      <c r="K448" s="343"/>
    </row>
    <row r="449" spans="1:11" x14ac:dyDescent="0.2">
      <c r="A449" s="340">
        <v>27150501</v>
      </c>
      <c r="B449" s="341" t="s">
        <v>250</v>
      </c>
      <c r="C449" s="341" t="s">
        <v>327</v>
      </c>
      <c r="D449" s="342">
        <v>-95474995</v>
      </c>
      <c r="E449" s="342">
        <v>1094204</v>
      </c>
      <c r="F449" s="342">
        <v>19418831</v>
      </c>
      <c r="G449" s="342">
        <v>-113799622</v>
      </c>
      <c r="K449" s="343"/>
    </row>
    <row r="450" spans="1:11" x14ac:dyDescent="0.2">
      <c r="A450" s="340">
        <v>2720</v>
      </c>
      <c r="B450" s="341" t="s">
        <v>252</v>
      </c>
      <c r="C450" s="341" t="s">
        <v>327</v>
      </c>
      <c r="D450" s="342">
        <v>-1279506322</v>
      </c>
      <c r="E450" s="342">
        <v>34162906</v>
      </c>
      <c r="F450" s="342">
        <v>80657686</v>
      </c>
      <c r="G450" s="342">
        <v>-1326001102</v>
      </c>
      <c r="K450" s="343"/>
    </row>
    <row r="451" spans="1:11" x14ac:dyDescent="0.2">
      <c r="A451" s="340">
        <v>272005</v>
      </c>
      <c r="B451" s="341" t="s">
        <v>252</v>
      </c>
      <c r="C451" s="341" t="s">
        <v>327</v>
      </c>
      <c r="D451" s="342">
        <v>-1279506322</v>
      </c>
      <c r="E451" s="342">
        <v>34162906</v>
      </c>
      <c r="F451" s="342">
        <v>80657686</v>
      </c>
      <c r="G451" s="342">
        <v>-1326001102</v>
      </c>
      <c r="K451" s="343"/>
    </row>
    <row r="452" spans="1:11" x14ac:dyDescent="0.2">
      <c r="A452" s="340">
        <v>27200501</v>
      </c>
      <c r="B452" s="341" t="s">
        <v>620</v>
      </c>
      <c r="C452" s="341" t="s">
        <v>327</v>
      </c>
      <c r="D452" s="342">
        <v>-1279506322</v>
      </c>
      <c r="E452" s="342">
        <v>34162906</v>
      </c>
      <c r="F452" s="342">
        <v>80657686</v>
      </c>
      <c r="G452" s="342">
        <v>-1326001102</v>
      </c>
      <c r="K452" s="343"/>
    </row>
    <row r="453" spans="1:11" x14ac:dyDescent="0.2">
      <c r="A453" s="340">
        <v>2725</v>
      </c>
      <c r="B453" s="341" t="s">
        <v>251</v>
      </c>
      <c r="C453" s="341" t="s">
        <v>327</v>
      </c>
      <c r="D453" s="342">
        <v>-454214407</v>
      </c>
      <c r="E453" s="342">
        <v>1097260649</v>
      </c>
      <c r="F453" s="342">
        <v>643046242</v>
      </c>
      <c r="G453" s="342">
        <v>0</v>
      </c>
      <c r="K453" s="343"/>
    </row>
    <row r="454" spans="1:11" x14ac:dyDescent="0.2">
      <c r="A454" s="340">
        <v>272505</v>
      </c>
      <c r="B454" s="341" t="s">
        <v>251</v>
      </c>
      <c r="C454" s="341" t="s">
        <v>327</v>
      </c>
      <c r="D454" s="342">
        <v>-454214407</v>
      </c>
      <c r="E454" s="342">
        <v>1097260649</v>
      </c>
      <c r="F454" s="342">
        <v>643046242</v>
      </c>
      <c r="G454" s="342">
        <v>0</v>
      </c>
      <c r="K454" s="343"/>
    </row>
    <row r="455" spans="1:11" x14ac:dyDescent="0.2">
      <c r="A455" s="340">
        <v>27250501</v>
      </c>
      <c r="B455" s="341" t="s">
        <v>251</v>
      </c>
      <c r="C455" s="341" t="s">
        <v>327</v>
      </c>
      <c r="D455" s="342">
        <v>-454214407</v>
      </c>
      <c r="E455" s="342">
        <v>1097260649</v>
      </c>
      <c r="F455" s="342">
        <v>643046242</v>
      </c>
      <c r="G455" s="342">
        <v>0</v>
      </c>
      <c r="K455" s="343"/>
    </row>
    <row r="456" spans="1:11" x14ac:dyDescent="0.2">
      <c r="A456" s="340">
        <v>2795</v>
      </c>
      <c r="B456" s="341" t="s">
        <v>621</v>
      </c>
      <c r="C456" s="341" t="s">
        <v>327</v>
      </c>
      <c r="D456" s="342">
        <v>-1080000000</v>
      </c>
      <c r="E456" s="342">
        <v>0</v>
      </c>
      <c r="F456" s="342">
        <v>15143703</v>
      </c>
      <c r="G456" s="342">
        <v>-1095143703</v>
      </c>
      <c r="K456" s="343"/>
    </row>
    <row r="457" spans="1:11" x14ac:dyDescent="0.2">
      <c r="A457" s="340">
        <v>279535</v>
      </c>
      <c r="B457" s="341" t="s">
        <v>254</v>
      </c>
      <c r="C457" s="341" t="s">
        <v>327</v>
      </c>
      <c r="D457" s="342">
        <v>-1080000000</v>
      </c>
      <c r="E457" s="342">
        <v>0</v>
      </c>
      <c r="F457" s="342">
        <v>15143703</v>
      </c>
      <c r="G457" s="342">
        <v>-1095143703</v>
      </c>
      <c r="K457" s="343"/>
    </row>
    <row r="458" spans="1:11" x14ac:dyDescent="0.2">
      <c r="A458" s="340">
        <v>27953501</v>
      </c>
      <c r="B458" s="341" t="s">
        <v>254</v>
      </c>
      <c r="C458" s="341" t="s">
        <v>327</v>
      </c>
      <c r="D458" s="342">
        <v>-1080000000</v>
      </c>
      <c r="E458" s="342">
        <v>0</v>
      </c>
      <c r="F458" s="342">
        <v>15143703</v>
      </c>
      <c r="G458" s="342">
        <v>-1095143703</v>
      </c>
      <c r="K458" s="343"/>
    </row>
    <row r="459" spans="1:11" x14ac:dyDescent="0.2">
      <c r="A459" s="340">
        <v>28</v>
      </c>
      <c r="B459" s="341" t="s">
        <v>622</v>
      </c>
      <c r="C459" s="341" t="s">
        <v>327</v>
      </c>
      <c r="D459" s="342">
        <v>-682404988.92999995</v>
      </c>
      <c r="E459" s="342">
        <v>610574.4</v>
      </c>
      <c r="F459" s="342">
        <v>882678.24</v>
      </c>
      <c r="G459" s="342">
        <v>-682677092.76999998</v>
      </c>
      <c r="K459" s="343"/>
    </row>
    <row r="460" spans="1:11" x14ac:dyDescent="0.2">
      <c r="A460" s="340">
        <v>2818</v>
      </c>
      <c r="B460" s="341" t="s">
        <v>430</v>
      </c>
      <c r="C460" s="341" t="s">
        <v>327</v>
      </c>
      <c r="D460" s="342">
        <v>-682404988.92999995</v>
      </c>
      <c r="E460" s="342">
        <v>610574.4</v>
      </c>
      <c r="F460" s="342">
        <v>882678.24</v>
      </c>
      <c r="G460" s="342">
        <v>-682677092.76999998</v>
      </c>
      <c r="K460" s="343"/>
    </row>
    <row r="461" spans="1:11" x14ac:dyDescent="0.2">
      <c r="A461" s="340">
        <v>281805</v>
      </c>
      <c r="B461" s="341" t="s">
        <v>623</v>
      </c>
      <c r="C461" s="341" t="s">
        <v>327</v>
      </c>
      <c r="D461" s="342">
        <v>-682404988.92999995</v>
      </c>
      <c r="E461" s="342">
        <v>610574.4</v>
      </c>
      <c r="F461" s="342">
        <v>882678.24</v>
      </c>
      <c r="G461" s="342">
        <v>-682677092.76999998</v>
      </c>
      <c r="K461" s="343"/>
    </row>
    <row r="462" spans="1:11" x14ac:dyDescent="0.2">
      <c r="A462" s="340">
        <v>28180501</v>
      </c>
      <c r="B462" s="341" t="s">
        <v>488</v>
      </c>
      <c r="C462" s="341" t="s">
        <v>327</v>
      </c>
      <c r="D462" s="342">
        <v>-682404988.92999995</v>
      </c>
      <c r="E462" s="342">
        <v>610574.4</v>
      </c>
      <c r="F462" s="342">
        <v>882678.24</v>
      </c>
      <c r="G462" s="342">
        <v>-682677092.76999998</v>
      </c>
      <c r="K462" s="343"/>
    </row>
    <row r="463" spans="1:11" x14ac:dyDescent="0.2">
      <c r="A463" s="340">
        <v>2818050102</v>
      </c>
      <c r="B463" s="341" t="s">
        <v>366</v>
      </c>
      <c r="C463" s="341" t="s">
        <v>327</v>
      </c>
      <c r="D463" s="342">
        <v>-632069145.67999995</v>
      </c>
      <c r="E463" s="342">
        <v>0</v>
      </c>
      <c r="F463" s="342">
        <v>882678.24</v>
      </c>
      <c r="G463" s="342">
        <v>-632951823.91999996</v>
      </c>
      <c r="K463" s="343"/>
    </row>
    <row r="464" spans="1:11" x14ac:dyDescent="0.2">
      <c r="A464" s="340">
        <v>2818050122</v>
      </c>
      <c r="B464" s="341" t="s">
        <v>53</v>
      </c>
      <c r="C464" s="341" t="s">
        <v>327</v>
      </c>
      <c r="D464" s="342">
        <v>-27072262.77</v>
      </c>
      <c r="E464" s="342">
        <v>610574.4</v>
      </c>
      <c r="F464" s="342">
        <v>0</v>
      </c>
      <c r="G464" s="342">
        <v>-26461688.370000001</v>
      </c>
      <c r="K464" s="343"/>
    </row>
    <row r="465" spans="1:11" x14ac:dyDescent="0.2">
      <c r="A465" s="340">
        <v>2818050123</v>
      </c>
      <c r="B465" s="341" t="s">
        <v>373</v>
      </c>
      <c r="C465" s="341" t="s">
        <v>327</v>
      </c>
      <c r="D465" s="342">
        <v>-23263580.48</v>
      </c>
      <c r="E465" s="342">
        <v>0</v>
      </c>
      <c r="F465" s="342">
        <v>0</v>
      </c>
      <c r="G465" s="342">
        <v>-23263580.48</v>
      </c>
      <c r="K465" s="343"/>
    </row>
    <row r="466" spans="1:11" x14ac:dyDescent="0.2">
      <c r="A466" s="340">
        <v>29</v>
      </c>
      <c r="B466" s="341" t="s">
        <v>624</v>
      </c>
      <c r="C466" s="341" t="s">
        <v>327</v>
      </c>
      <c r="D466" s="342">
        <v>-22222777.66</v>
      </c>
      <c r="E466" s="342">
        <v>22222777.66</v>
      </c>
      <c r="F466" s="342">
        <v>0</v>
      </c>
      <c r="G466" s="342">
        <v>0</v>
      </c>
      <c r="K466" s="343"/>
    </row>
    <row r="467" spans="1:11" x14ac:dyDescent="0.2">
      <c r="A467" s="340">
        <v>2907</v>
      </c>
      <c r="B467" s="341" t="s">
        <v>625</v>
      </c>
      <c r="C467" s="341" t="s">
        <v>327</v>
      </c>
      <c r="D467" s="342">
        <v>-22222777.66</v>
      </c>
      <c r="E467" s="342">
        <v>22222777.66</v>
      </c>
      <c r="F467" s="342">
        <v>0</v>
      </c>
      <c r="G467" s="342">
        <v>0</v>
      </c>
      <c r="K467" s="343"/>
    </row>
    <row r="468" spans="1:11" x14ac:dyDescent="0.2">
      <c r="A468" s="340">
        <v>290710</v>
      </c>
      <c r="B468" s="341" t="s">
        <v>397</v>
      </c>
      <c r="C468" s="341" t="s">
        <v>327</v>
      </c>
      <c r="D468" s="342">
        <v>-22222777.66</v>
      </c>
      <c r="E468" s="342">
        <v>22222777.66</v>
      </c>
      <c r="F468" s="342">
        <v>0</v>
      </c>
      <c r="G468" s="342">
        <v>0</v>
      </c>
      <c r="K468" s="343"/>
    </row>
    <row r="469" spans="1:11" x14ac:dyDescent="0.2">
      <c r="A469" s="340">
        <v>29071001</v>
      </c>
      <c r="B469" s="341" t="s">
        <v>626</v>
      </c>
      <c r="C469" s="341" t="s">
        <v>327</v>
      </c>
      <c r="D469" s="342">
        <v>-22222777.66</v>
      </c>
      <c r="E469" s="342">
        <v>22222777.66</v>
      </c>
      <c r="F469" s="342">
        <v>0</v>
      </c>
      <c r="G469" s="342">
        <v>0</v>
      </c>
      <c r="K469" s="343"/>
    </row>
    <row r="470" spans="1:11" x14ac:dyDescent="0.2">
      <c r="A470" s="340">
        <v>2907100135</v>
      </c>
      <c r="B470" s="341" t="s">
        <v>627</v>
      </c>
      <c r="C470" s="341" t="s">
        <v>327</v>
      </c>
      <c r="D470" s="342">
        <v>-22222777.66</v>
      </c>
      <c r="E470" s="342">
        <v>22222777.66</v>
      </c>
      <c r="F470" s="342">
        <v>0</v>
      </c>
      <c r="G470" s="342">
        <v>0</v>
      </c>
      <c r="K470" s="343"/>
    </row>
    <row r="471" spans="1:11" x14ac:dyDescent="0.2">
      <c r="A471" s="340">
        <v>3</v>
      </c>
      <c r="B471" s="341" t="s">
        <v>628</v>
      </c>
      <c r="C471" s="341" t="s">
        <v>327</v>
      </c>
      <c r="D471" s="342">
        <v>-62999746547.410004</v>
      </c>
      <c r="E471" s="342">
        <v>524753438.20999998</v>
      </c>
      <c r="F471" s="342">
        <v>2085027252.9400001</v>
      </c>
      <c r="G471" s="342">
        <v>-64560020362.139999</v>
      </c>
      <c r="K471" s="343"/>
    </row>
    <row r="472" spans="1:11" x14ac:dyDescent="0.2">
      <c r="A472" s="340">
        <v>31</v>
      </c>
      <c r="B472" s="341" t="s">
        <v>629</v>
      </c>
      <c r="C472" s="341" t="s">
        <v>327</v>
      </c>
      <c r="D472" s="342">
        <v>-38552283298.419998</v>
      </c>
      <c r="E472" s="342">
        <v>0</v>
      </c>
      <c r="F472" s="342">
        <v>0</v>
      </c>
      <c r="G472" s="342">
        <v>-38552283298.419998</v>
      </c>
      <c r="K472" s="343"/>
    </row>
    <row r="473" spans="1:11" x14ac:dyDescent="0.2">
      <c r="A473" s="340">
        <v>3105</v>
      </c>
      <c r="B473" s="341" t="s">
        <v>630</v>
      </c>
      <c r="C473" s="341" t="s">
        <v>327</v>
      </c>
      <c r="D473" s="342">
        <v>-38552283298.419998</v>
      </c>
      <c r="E473" s="342">
        <v>0</v>
      </c>
      <c r="F473" s="342">
        <v>0</v>
      </c>
      <c r="G473" s="342">
        <v>-38552283298.419998</v>
      </c>
      <c r="K473" s="343"/>
    </row>
    <row r="474" spans="1:11" x14ac:dyDescent="0.2">
      <c r="A474" s="340">
        <v>310505</v>
      </c>
      <c r="B474" s="341" t="s">
        <v>631</v>
      </c>
      <c r="C474" s="341" t="s">
        <v>327</v>
      </c>
      <c r="D474" s="342">
        <v>-40000000000</v>
      </c>
      <c r="E474" s="342">
        <v>0</v>
      </c>
      <c r="F474" s="342">
        <v>0</v>
      </c>
      <c r="G474" s="342">
        <v>-40000000000</v>
      </c>
      <c r="K474" s="343"/>
    </row>
    <row r="475" spans="1:11" x14ac:dyDescent="0.2">
      <c r="A475" s="340">
        <v>31050501</v>
      </c>
      <c r="B475" s="341" t="s">
        <v>631</v>
      </c>
      <c r="C475" s="341" t="s">
        <v>327</v>
      </c>
      <c r="D475" s="342">
        <v>-40000000000</v>
      </c>
      <c r="E475" s="342">
        <v>0</v>
      </c>
      <c r="F475" s="342">
        <v>0</v>
      </c>
      <c r="G475" s="342">
        <v>-40000000000</v>
      </c>
      <c r="K475" s="343"/>
    </row>
    <row r="476" spans="1:11" x14ac:dyDescent="0.2">
      <c r="A476" s="340">
        <v>310510</v>
      </c>
      <c r="B476" s="341" t="s">
        <v>632</v>
      </c>
      <c r="C476" s="341" t="s">
        <v>327</v>
      </c>
      <c r="D476" s="342">
        <v>1447716701.5799999</v>
      </c>
      <c r="E476" s="342">
        <v>0</v>
      </c>
      <c r="F476" s="342">
        <v>0</v>
      </c>
      <c r="G476" s="342">
        <v>1447716701.5799999</v>
      </c>
      <c r="K476" s="343"/>
    </row>
    <row r="477" spans="1:11" x14ac:dyDescent="0.2">
      <c r="A477" s="340">
        <v>31051001</v>
      </c>
      <c r="B477" s="341" t="s">
        <v>632</v>
      </c>
      <c r="C477" s="341" t="s">
        <v>327</v>
      </c>
      <c r="D477" s="342">
        <v>1447716701.5799999</v>
      </c>
      <c r="E477" s="342">
        <v>0</v>
      </c>
      <c r="F477" s="342">
        <v>0</v>
      </c>
      <c r="G477" s="342">
        <v>1447716701.5799999</v>
      </c>
      <c r="K477" s="343"/>
    </row>
    <row r="478" spans="1:11" x14ac:dyDescent="0.2">
      <c r="A478" s="340">
        <v>32</v>
      </c>
      <c r="B478" s="341" t="s">
        <v>633</v>
      </c>
      <c r="C478" s="341" t="s">
        <v>327</v>
      </c>
      <c r="D478" s="342">
        <v>-9757523907.1499996</v>
      </c>
      <c r="E478" s="342">
        <v>0</v>
      </c>
      <c r="F478" s="342">
        <v>0</v>
      </c>
      <c r="G478" s="342">
        <v>-9757523907.1499996</v>
      </c>
      <c r="K478" s="343"/>
    </row>
    <row r="479" spans="1:11" x14ac:dyDescent="0.2">
      <c r="A479" s="340">
        <v>3205</v>
      </c>
      <c r="B479" s="341" t="s">
        <v>634</v>
      </c>
      <c r="C479" s="341" t="s">
        <v>327</v>
      </c>
      <c r="D479" s="342">
        <v>-9757523907.1499996</v>
      </c>
      <c r="E479" s="342">
        <v>0</v>
      </c>
      <c r="F479" s="342">
        <v>0</v>
      </c>
      <c r="G479" s="342">
        <v>-9757523907.1499996</v>
      </c>
      <c r="K479" s="343"/>
    </row>
    <row r="480" spans="1:11" x14ac:dyDescent="0.2">
      <c r="A480" s="340">
        <v>320505</v>
      </c>
      <c r="B480" s="341" t="s">
        <v>635</v>
      </c>
      <c r="C480" s="341" t="s">
        <v>327</v>
      </c>
      <c r="D480" s="342">
        <v>-9757523907.1499996</v>
      </c>
      <c r="E480" s="342">
        <v>0</v>
      </c>
      <c r="F480" s="342">
        <v>0</v>
      </c>
      <c r="G480" s="342">
        <v>-9757523907.1499996</v>
      </c>
      <c r="K480" s="343"/>
    </row>
    <row r="481" spans="1:11" x14ac:dyDescent="0.2">
      <c r="A481" s="340">
        <v>32050501</v>
      </c>
      <c r="B481" s="341" t="s">
        <v>635</v>
      </c>
      <c r="C481" s="341" t="s">
        <v>327</v>
      </c>
      <c r="D481" s="342">
        <v>-9757523907.1499996</v>
      </c>
      <c r="E481" s="342">
        <v>0</v>
      </c>
      <c r="F481" s="342">
        <v>0</v>
      </c>
      <c r="G481" s="342">
        <v>-9757523907.1499996</v>
      </c>
      <c r="K481" s="343"/>
    </row>
    <row r="482" spans="1:11" x14ac:dyDescent="0.2">
      <c r="A482" s="340">
        <v>38</v>
      </c>
      <c r="B482" s="341" t="s">
        <v>636</v>
      </c>
      <c r="C482" s="341" t="s">
        <v>327</v>
      </c>
      <c r="D482" s="342">
        <v>-6239170825.0100002</v>
      </c>
      <c r="E482" s="342">
        <v>473250976.88999999</v>
      </c>
      <c r="F482" s="342">
        <v>760192173.28999996</v>
      </c>
      <c r="G482" s="342">
        <v>-6526112021.4099998</v>
      </c>
      <c r="K482" s="343"/>
    </row>
    <row r="483" spans="1:11" x14ac:dyDescent="0.2">
      <c r="A483" s="340">
        <v>3805</v>
      </c>
      <c r="B483" s="341" t="s">
        <v>637</v>
      </c>
      <c r="C483" s="341" t="s">
        <v>327</v>
      </c>
      <c r="D483" s="342">
        <v>-482341200</v>
      </c>
      <c r="E483" s="342">
        <v>0</v>
      </c>
      <c r="F483" s="342">
        <v>0</v>
      </c>
      <c r="G483" s="342">
        <v>-482341200</v>
      </c>
      <c r="K483" s="343"/>
    </row>
    <row r="484" spans="1:11" x14ac:dyDescent="0.2">
      <c r="A484" s="340">
        <v>380505</v>
      </c>
      <c r="B484" s="341" t="s">
        <v>637</v>
      </c>
      <c r="C484" s="341" t="s">
        <v>327</v>
      </c>
      <c r="D484" s="342">
        <v>-482341200</v>
      </c>
      <c r="E484" s="342">
        <v>0</v>
      </c>
      <c r="F484" s="342">
        <v>0</v>
      </c>
      <c r="G484" s="342">
        <v>-482341200</v>
      </c>
      <c r="K484" s="343"/>
    </row>
    <row r="485" spans="1:11" x14ac:dyDescent="0.2">
      <c r="A485" s="340">
        <v>38050501</v>
      </c>
      <c r="B485" s="341" t="s">
        <v>637</v>
      </c>
      <c r="C485" s="341" t="s">
        <v>327</v>
      </c>
      <c r="D485" s="342">
        <v>-482341200</v>
      </c>
      <c r="E485" s="342">
        <v>0</v>
      </c>
      <c r="F485" s="342">
        <v>0</v>
      </c>
      <c r="G485" s="342">
        <v>-482341200</v>
      </c>
      <c r="K485" s="343"/>
    </row>
    <row r="486" spans="1:11" x14ac:dyDescent="0.2">
      <c r="A486" s="340">
        <v>3815</v>
      </c>
      <c r="B486" s="341" t="s">
        <v>638</v>
      </c>
      <c r="C486" s="341" t="s">
        <v>327</v>
      </c>
      <c r="D486" s="342">
        <v>-5756829625.0100002</v>
      </c>
      <c r="E486" s="342">
        <v>473250976.88999999</v>
      </c>
      <c r="F486" s="342">
        <v>760192173.28999996</v>
      </c>
      <c r="G486" s="342">
        <v>-6043770821.4099998</v>
      </c>
      <c r="K486" s="343"/>
    </row>
    <row r="487" spans="1:11" x14ac:dyDescent="0.2">
      <c r="A487" s="340">
        <v>381505</v>
      </c>
      <c r="B487" s="341" t="s">
        <v>639</v>
      </c>
      <c r="C487" s="341" t="s">
        <v>327</v>
      </c>
      <c r="D487" s="342">
        <v>-7860296716.6300001</v>
      </c>
      <c r="E487" s="342">
        <v>25779709.510000002</v>
      </c>
      <c r="F487" s="342">
        <v>702494775.37</v>
      </c>
      <c r="G487" s="342">
        <v>-8537011782.4899998</v>
      </c>
      <c r="K487" s="343"/>
    </row>
    <row r="488" spans="1:11" x14ac:dyDescent="0.2">
      <c r="A488" s="340">
        <v>38150510</v>
      </c>
      <c r="B488" s="341" t="s">
        <v>640</v>
      </c>
      <c r="C488" s="341" t="s">
        <v>327</v>
      </c>
      <c r="D488" s="342">
        <v>-7860296716.6300001</v>
      </c>
      <c r="E488" s="342">
        <v>25779709.510000002</v>
      </c>
      <c r="F488" s="342">
        <v>702494775.37</v>
      </c>
      <c r="G488" s="342">
        <v>-8537011782.4899998</v>
      </c>
      <c r="K488" s="343"/>
    </row>
    <row r="489" spans="1:11" x14ac:dyDescent="0.2">
      <c r="A489" s="340">
        <v>3815051004</v>
      </c>
      <c r="B489" s="341" t="s">
        <v>641</v>
      </c>
      <c r="C489" s="341" t="s">
        <v>327</v>
      </c>
      <c r="D489" s="342">
        <v>-7536770856.3500004</v>
      </c>
      <c r="E489" s="342">
        <v>7212220.9100000001</v>
      </c>
      <c r="F489" s="342">
        <v>669935783.15999997</v>
      </c>
      <c r="G489" s="342">
        <v>-8199494418.6000004</v>
      </c>
      <c r="K489" s="343"/>
    </row>
    <row r="490" spans="1:11" x14ac:dyDescent="0.2">
      <c r="A490" s="340">
        <v>3815051005</v>
      </c>
      <c r="B490" s="341" t="s">
        <v>642</v>
      </c>
      <c r="C490" s="341" t="s">
        <v>327</v>
      </c>
      <c r="D490" s="342">
        <v>-97437610.489999995</v>
      </c>
      <c r="E490" s="342">
        <v>160731.56</v>
      </c>
      <c r="F490" s="342">
        <v>32558992.210000001</v>
      </c>
      <c r="G490" s="342">
        <v>-129835871.14</v>
      </c>
      <c r="K490" s="343"/>
    </row>
    <row r="491" spans="1:11" x14ac:dyDescent="0.2">
      <c r="A491" s="340">
        <v>3815051007</v>
      </c>
      <c r="B491" s="341" t="s">
        <v>643</v>
      </c>
      <c r="C491" s="341" t="s">
        <v>327</v>
      </c>
      <c r="D491" s="342">
        <v>-226088249.78999999</v>
      </c>
      <c r="E491" s="342">
        <v>18406757.039999999</v>
      </c>
      <c r="F491" s="342">
        <v>0</v>
      </c>
      <c r="G491" s="342">
        <v>-207681492.75</v>
      </c>
      <c r="K491" s="343"/>
    </row>
    <row r="492" spans="1:11" x14ac:dyDescent="0.2">
      <c r="A492" s="340">
        <v>381510</v>
      </c>
      <c r="B492" s="341" t="s">
        <v>644</v>
      </c>
      <c r="C492" s="341" t="s">
        <v>327</v>
      </c>
      <c r="D492" s="342">
        <v>-68623000</v>
      </c>
      <c r="E492" s="342">
        <v>0</v>
      </c>
      <c r="F492" s="342">
        <v>57697397.920000002</v>
      </c>
      <c r="G492" s="342">
        <v>-126320397.92</v>
      </c>
      <c r="K492" s="343"/>
    </row>
    <row r="493" spans="1:11" x14ac:dyDescent="0.2">
      <c r="A493" s="340">
        <v>38151001</v>
      </c>
      <c r="B493" s="341" t="s">
        <v>644</v>
      </c>
      <c r="C493" s="341" t="s">
        <v>327</v>
      </c>
      <c r="D493" s="342">
        <v>-68623000</v>
      </c>
      <c r="E493" s="342">
        <v>0</v>
      </c>
      <c r="F493" s="342">
        <v>57697397.920000002</v>
      </c>
      <c r="G493" s="342">
        <v>-126320397.92</v>
      </c>
      <c r="K493" s="343"/>
    </row>
    <row r="494" spans="1:11" x14ac:dyDescent="0.2">
      <c r="A494" s="340">
        <v>381555</v>
      </c>
      <c r="B494" s="341" t="s">
        <v>645</v>
      </c>
      <c r="C494" s="341" t="s">
        <v>327</v>
      </c>
      <c r="D494" s="342">
        <v>-503494987.41000003</v>
      </c>
      <c r="E494" s="342">
        <v>113919735.51000001</v>
      </c>
      <c r="F494" s="342">
        <v>0</v>
      </c>
      <c r="G494" s="342">
        <v>-389575251.89999998</v>
      </c>
      <c r="K494" s="343"/>
    </row>
    <row r="495" spans="1:11" x14ac:dyDescent="0.2">
      <c r="A495" s="340">
        <v>38155505</v>
      </c>
      <c r="B495" s="341" t="s">
        <v>646</v>
      </c>
      <c r="C495" s="341" t="s">
        <v>327</v>
      </c>
      <c r="D495" s="342">
        <v>-503494987.41000003</v>
      </c>
      <c r="E495" s="342">
        <v>113919735.51000001</v>
      </c>
      <c r="F495" s="342">
        <v>0</v>
      </c>
      <c r="G495" s="342">
        <v>-389575251.89999998</v>
      </c>
      <c r="K495" s="343"/>
    </row>
    <row r="496" spans="1:11" x14ac:dyDescent="0.2">
      <c r="A496" s="340">
        <v>3815550503</v>
      </c>
      <c r="B496" s="341" t="s">
        <v>647</v>
      </c>
      <c r="C496" s="341" t="s">
        <v>327</v>
      </c>
      <c r="D496" s="342">
        <v>-109771313.34999999</v>
      </c>
      <c r="E496" s="342">
        <v>60796419.719999999</v>
      </c>
      <c r="F496" s="342">
        <v>0</v>
      </c>
      <c r="G496" s="342">
        <v>-48974893.630000003</v>
      </c>
      <c r="K496" s="343"/>
    </row>
    <row r="497" spans="1:11" x14ac:dyDescent="0.2">
      <c r="A497" s="340">
        <v>3815550507</v>
      </c>
      <c r="B497" s="341" t="s">
        <v>648</v>
      </c>
      <c r="C497" s="341" t="s">
        <v>327</v>
      </c>
      <c r="D497" s="342">
        <v>-134204117.69</v>
      </c>
      <c r="E497" s="342">
        <v>53123315.789999999</v>
      </c>
      <c r="F497" s="342">
        <v>0</v>
      </c>
      <c r="G497" s="342">
        <v>-81080801.900000006</v>
      </c>
      <c r="K497" s="343"/>
    </row>
    <row r="498" spans="1:11" x14ac:dyDescent="0.2">
      <c r="A498" s="340">
        <v>3815550508</v>
      </c>
      <c r="B498" s="341" t="s">
        <v>649</v>
      </c>
      <c r="C498" s="341" t="s">
        <v>327</v>
      </c>
      <c r="D498" s="342">
        <v>-259519556.37</v>
      </c>
      <c r="E498" s="342">
        <v>0</v>
      </c>
      <c r="F498" s="342">
        <v>0</v>
      </c>
      <c r="G498" s="342">
        <v>-259519556.37</v>
      </c>
      <c r="K498" s="343"/>
    </row>
    <row r="499" spans="1:11" x14ac:dyDescent="0.2">
      <c r="A499" s="340">
        <v>381595</v>
      </c>
      <c r="B499" s="341" t="s">
        <v>650</v>
      </c>
      <c r="C499" s="341" t="s">
        <v>327</v>
      </c>
      <c r="D499" s="342">
        <v>2675585079.0300002</v>
      </c>
      <c r="E499" s="342">
        <v>333551531.87</v>
      </c>
      <c r="F499" s="342">
        <v>0</v>
      </c>
      <c r="G499" s="342">
        <v>3009136610.9000001</v>
      </c>
      <c r="K499" s="343"/>
    </row>
    <row r="500" spans="1:11" x14ac:dyDescent="0.2">
      <c r="A500" s="340">
        <v>38159505</v>
      </c>
      <c r="B500" s="341" t="s">
        <v>650</v>
      </c>
      <c r="C500" s="341" t="s">
        <v>327</v>
      </c>
      <c r="D500" s="342">
        <v>2675585079.0300002</v>
      </c>
      <c r="E500" s="342">
        <v>333551531.87</v>
      </c>
      <c r="F500" s="342">
        <v>0</v>
      </c>
      <c r="G500" s="342">
        <v>3009136610.9000001</v>
      </c>
      <c r="K500" s="343"/>
    </row>
    <row r="501" spans="1:11" x14ac:dyDescent="0.2">
      <c r="A501" s="340">
        <v>3815950501</v>
      </c>
      <c r="B501" s="341" t="s">
        <v>651</v>
      </c>
      <c r="C501" s="341" t="s">
        <v>327</v>
      </c>
      <c r="D501" s="342">
        <v>2675585079.0300002</v>
      </c>
      <c r="E501" s="342">
        <v>333551531.87</v>
      </c>
      <c r="F501" s="342">
        <v>0</v>
      </c>
      <c r="G501" s="342">
        <v>3009136610.9000001</v>
      </c>
      <c r="K501" s="343"/>
    </row>
    <row r="502" spans="1:11" x14ac:dyDescent="0.2">
      <c r="A502" s="340">
        <v>39</v>
      </c>
      <c r="B502" s="341" t="s">
        <v>652</v>
      </c>
      <c r="C502" s="341" t="s">
        <v>327</v>
      </c>
      <c r="D502" s="342">
        <v>-8450768516.8299999</v>
      </c>
      <c r="E502" s="342">
        <v>51502461.32</v>
      </c>
      <c r="F502" s="342">
        <v>1324835079.6500001</v>
      </c>
      <c r="G502" s="342">
        <v>-9724101135.1599998</v>
      </c>
      <c r="K502" s="343"/>
    </row>
    <row r="503" spans="1:11" x14ac:dyDescent="0.2">
      <c r="A503" s="340">
        <v>3905</v>
      </c>
      <c r="B503" s="341" t="s">
        <v>653</v>
      </c>
      <c r="C503" s="341" t="s">
        <v>327</v>
      </c>
      <c r="D503" s="342">
        <v>-2907640507.6799998</v>
      </c>
      <c r="E503" s="342">
        <v>254312.98</v>
      </c>
      <c r="F503" s="342">
        <v>139699445.02000001</v>
      </c>
      <c r="G503" s="342">
        <v>-3047085639.7199998</v>
      </c>
      <c r="K503" s="343"/>
    </row>
    <row r="504" spans="1:11" x14ac:dyDescent="0.2">
      <c r="A504" s="340">
        <v>390501</v>
      </c>
      <c r="B504" s="341" t="s">
        <v>654</v>
      </c>
      <c r="C504" s="341" t="s">
        <v>327</v>
      </c>
      <c r="D504" s="342">
        <v>-2143022130.3900001</v>
      </c>
      <c r="E504" s="342">
        <v>0</v>
      </c>
      <c r="F504" s="342">
        <v>132326492.55</v>
      </c>
      <c r="G504" s="342">
        <v>-2275348622.9400001</v>
      </c>
      <c r="K504" s="343"/>
    </row>
    <row r="505" spans="1:11" x14ac:dyDescent="0.2">
      <c r="A505" s="340">
        <v>390503</v>
      </c>
      <c r="B505" s="341" t="s">
        <v>655</v>
      </c>
      <c r="C505" s="341" t="s">
        <v>327</v>
      </c>
      <c r="D505" s="342">
        <v>-764618377.28999996</v>
      </c>
      <c r="E505" s="342">
        <v>254312.98</v>
      </c>
      <c r="F505" s="342">
        <v>7372952.4699999997</v>
      </c>
      <c r="G505" s="342">
        <v>-771737016.77999997</v>
      </c>
      <c r="K505" s="343"/>
    </row>
    <row r="506" spans="1:11" x14ac:dyDescent="0.2">
      <c r="A506" s="340">
        <v>39050301</v>
      </c>
      <c r="B506" s="341" t="s">
        <v>641</v>
      </c>
      <c r="C506" s="341" t="s">
        <v>327</v>
      </c>
      <c r="D506" s="342">
        <v>-748431307.83000004</v>
      </c>
      <c r="E506" s="342">
        <v>0</v>
      </c>
      <c r="F506" s="342">
        <v>7212220.9100000001</v>
      </c>
      <c r="G506" s="342">
        <v>-755643528.74000001</v>
      </c>
      <c r="K506" s="343"/>
    </row>
    <row r="507" spans="1:11" x14ac:dyDescent="0.2">
      <c r="A507" s="340">
        <v>39050302</v>
      </c>
      <c r="B507" s="341" t="s">
        <v>642</v>
      </c>
      <c r="C507" s="341" t="s">
        <v>327</v>
      </c>
      <c r="D507" s="342">
        <v>-16187069.460000001</v>
      </c>
      <c r="E507" s="342">
        <v>254312.98</v>
      </c>
      <c r="F507" s="342">
        <v>160731.56</v>
      </c>
      <c r="G507" s="342">
        <v>-16093488.039999999</v>
      </c>
      <c r="K507" s="343"/>
    </row>
    <row r="508" spans="1:11" x14ac:dyDescent="0.2">
      <c r="A508" s="340">
        <v>3910</v>
      </c>
      <c r="B508" s="341" t="s">
        <v>656</v>
      </c>
      <c r="C508" s="341" t="s">
        <v>327</v>
      </c>
      <c r="D508" s="342">
        <v>438147288.69999999</v>
      </c>
      <c r="E508" s="342">
        <v>0</v>
      </c>
      <c r="F508" s="342">
        <v>0</v>
      </c>
      <c r="G508" s="342">
        <v>438147288.69999999</v>
      </c>
      <c r="K508" s="343"/>
    </row>
    <row r="509" spans="1:11" x14ac:dyDescent="0.2">
      <c r="A509" s="340">
        <v>391001</v>
      </c>
      <c r="B509" s="341" t="s">
        <v>654</v>
      </c>
      <c r="C509" s="341" t="s">
        <v>327</v>
      </c>
      <c r="D509" s="342">
        <v>438147288.69999999</v>
      </c>
      <c r="E509" s="342">
        <v>0</v>
      </c>
      <c r="F509" s="342">
        <v>0</v>
      </c>
      <c r="G509" s="342">
        <v>438147288.69999999</v>
      </c>
      <c r="K509" s="343"/>
    </row>
    <row r="510" spans="1:11" x14ac:dyDescent="0.2">
      <c r="A510" s="340">
        <v>3915</v>
      </c>
      <c r="B510" s="341" t="s">
        <v>657</v>
      </c>
      <c r="C510" s="341" t="s">
        <v>327</v>
      </c>
      <c r="D510" s="342">
        <v>-7475163535.8100004</v>
      </c>
      <c r="E510" s="342">
        <v>0</v>
      </c>
      <c r="F510" s="342">
        <v>1185135634.6300001</v>
      </c>
      <c r="G510" s="342">
        <v>-8660299170.4400005</v>
      </c>
      <c r="K510" s="343"/>
    </row>
    <row r="511" spans="1:11" x14ac:dyDescent="0.2">
      <c r="A511" s="340">
        <v>391501</v>
      </c>
      <c r="B511" s="341" t="s">
        <v>654</v>
      </c>
      <c r="C511" s="341" t="s">
        <v>327</v>
      </c>
      <c r="D511" s="342">
        <v>-6085081327.5299997</v>
      </c>
      <c r="E511" s="342">
        <v>0</v>
      </c>
      <c r="F511" s="342">
        <v>611043405.08000004</v>
      </c>
      <c r="G511" s="342">
        <v>-6696124732.6099997</v>
      </c>
      <c r="K511" s="343"/>
    </row>
    <row r="512" spans="1:11" x14ac:dyDescent="0.2">
      <c r="A512" s="340">
        <v>391502</v>
      </c>
      <c r="B512" s="341" t="s">
        <v>658</v>
      </c>
      <c r="C512" s="341" t="s">
        <v>327</v>
      </c>
      <c r="D512" s="342">
        <v>-1390082208.28</v>
      </c>
      <c r="E512" s="342">
        <v>0</v>
      </c>
      <c r="F512" s="342">
        <v>574092229.54999995</v>
      </c>
      <c r="G512" s="342">
        <v>-1964174437.8299999</v>
      </c>
      <c r="K512" s="343"/>
    </row>
    <row r="513" spans="1:11" x14ac:dyDescent="0.2">
      <c r="A513" s="340">
        <v>3920</v>
      </c>
      <c r="B513" s="341" t="s">
        <v>659</v>
      </c>
      <c r="C513" s="341" t="s">
        <v>327</v>
      </c>
      <c r="D513" s="342">
        <v>701785940.25</v>
      </c>
      <c r="E513" s="342">
        <v>51248148.340000004</v>
      </c>
      <c r="F513" s="342">
        <v>0</v>
      </c>
      <c r="G513" s="342">
        <v>753034088.59000003</v>
      </c>
      <c r="K513" s="343"/>
    </row>
    <row r="514" spans="1:11" x14ac:dyDescent="0.2">
      <c r="A514" s="340">
        <v>392002</v>
      </c>
      <c r="B514" s="341" t="s">
        <v>660</v>
      </c>
      <c r="C514" s="341" t="s">
        <v>327</v>
      </c>
      <c r="D514" s="342">
        <v>701785940.25</v>
      </c>
      <c r="E514" s="342">
        <v>51248148.340000004</v>
      </c>
      <c r="F514" s="342">
        <v>0</v>
      </c>
      <c r="G514" s="342">
        <v>753034088.59000003</v>
      </c>
      <c r="K514" s="343"/>
    </row>
    <row r="515" spans="1:11" x14ac:dyDescent="0.2">
      <c r="A515" s="340">
        <v>3930</v>
      </c>
      <c r="B515" s="341" t="s">
        <v>661</v>
      </c>
      <c r="C515" s="341" t="s">
        <v>327</v>
      </c>
      <c r="D515" s="342">
        <v>792102297.71000004</v>
      </c>
      <c r="E515" s="342">
        <v>0</v>
      </c>
      <c r="F515" s="342">
        <v>0</v>
      </c>
      <c r="G515" s="342">
        <v>792102297.71000004</v>
      </c>
      <c r="K515" s="343"/>
    </row>
    <row r="516" spans="1:11" x14ac:dyDescent="0.2">
      <c r="A516" s="340">
        <v>393010</v>
      </c>
      <c r="B516" s="341" t="s">
        <v>662</v>
      </c>
      <c r="C516" s="341" t="s">
        <v>327</v>
      </c>
      <c r="D516" s="342">
        <v>792102297.71000004</v>
      </c>
      <c r="E516" s="342">
        <v>0</v>
      </c>
      <c r="F516" s="342">
        <v>0</v>
      </c>
      <c r="G516" s="342">
        <v>792102297.71000004</v>
      </c>
      <c r="K516" s="343"/>
    </row>
    <row r="517" spans="1:11" x14ac:dyDescent="0.2">
      <c r="A517" s="340">
        <v>39301006</v>
      </c>
      <c r="B517" s="341" t="s">
        <v>663</v>
      </c>
      <c r="C517" s="341" t="s">
        <v>327</v>
      </c>
      <c r="D517" s="342">
        <v>792102297.71000004</v>
      </c>
      <c r="E517" s="342">
        <v>0</v>
      </c>
      <c r="F517" s="342">
        <v>0</v>
      </c>
      <c r="G517" s="342">
        <v>792102297.71000004</v>
      </c>
      <c r="K517" s="343"/>
    </row>
    <row r="518" spans="1:11" x14ac:dyDescent="0.2">
      <c r="A518" s="340">
        <v>4</v>
      </c>
      <c r="B518" s="341" t="s">
        <v>664</v>
      </c>
      <c r="C518" s="341" t="s">
        <v>327</v>
      </c>
      <c r="D518" s="342">
        <v>-53777358800.339996</v>
      </c>
      <c r="E518" s="342">
        <v>20173315.579999998</v>
      </c>
      <c r="F518" s="342">
        <v>5737805994.1700001</v>
      </c>
      <c r="G518" s="342">
        <v>-59494991478.93</v>
      </c>
      <c r="K518" s="343"/>
    </row>
    <row r="519" spans="1:11" x14ac:dyDescent="0.2">
      <c r="A519" s="340">
        <v>41</v>
      </c>
      <c r="B519" s="341" t="s">
        <v>665</v>
      </c>
      <c r="C519" s="341" t="s">
        <v>327</v>
      </c>
      <c r="D519" s="342">
        <v>-53777358800.339996</v>
      </c>
      <c r="E519" s="342">
        <v>20173315.579999998</v>
      </c>
      <c r="F519" s="342">
        <v>5737805994.1700001</v>
      </c>
      <c r="G519" s="342">
        <v>-59494991478.93</v>
      </c>
      <c r="K519" s="343"/>
    </row>
    <row r="520" spans="1:11" x14ac:dyDescent="0.2">
      <c r="A520" s="340">
        <v>4103</v>
      </c>
      <c r="B520" s="341" t="s">
        <v>666</v>
      </c>
      <c r="C520" s="341" t="s">
        <v>327</v>
      </c>
      <c r="D520" s="342">
        <v>-157629992.27000001</v>
      </c>
      <c r="E520" s="342">
        <v>0</v>
      </c>
      <c r="F520" s="342">
        <v>9717481.7899999991</v>
      </c>
      <c r="G520" s="342">
        <v>-167347474.06</v>
      </c>
      <c r="K520" s="343"/>
    </row>
    <row r="521" spans="1:11" x14ac:dyDescent="0.2">
      <c r="A521" s="340">
        <v>410305</v>
      </c>
      <c r="B521" s="341" t="s">
        <v>667</v>
      </c>
      <c r="C521" s="341" t="s">
        <v>327</v>
      </c>
      <c r="D521" s="342">
        <v>-157629992.27000001</v>
      </c>
      <c r="E521" s="342">
        <v>0</v>
      </c>
      <c r="F521" s="342">
        <v>9717481.7899999991</v>
      </c>
      <c r="G521" s="342">
        <v>-167347474.06</v>
      </c>
      <c r="K521" s="343"/>
    </row>
    <row r="522" spans="1:11" x14ac:dyDescent="0.2">
      <c r="A522" s="340">
        <v>41030501</v>
      </c>
      <c r="B522" s="341" t="s">
        <v>668</v>
      </c>
      <c r="C522" s="341" t="s">
        <v>327</v>
      </c>
      <c r="D522" s="342">
        <v>-157629992.27000001</v>
      </c>
      <c r="E522" s="342">
        <v>0</v>
      </c>
      <c r="F522" s="342">
        <v>9717481.7899999991</v>
      </c>
      <c r="G522" s="342">
        <v>-167347474.06</v>
      </c>
      <c r="K522" s="343"/>
    </row>
    <row r="523" spans="1:11" x14ac:dyDescent="0.2">
      <c r="A523" s="340">
        <v>4107</v>
      </c>
      <c r="B523" s="341" t="s">
        <v>669</v>
      </c>
      <c r="C523" s="341" t="s">
        <v>327</v>
      </c>
      <c r="D523" s="342">
        <v>-5002622280.0799999</v>
      </c>
      <c r="E523" s="342">
        <v>7060.13</v>
      </c>
      <c r="F523" s="342">
        <v>280648126.47000003</v>
      </c>
      <c r="G523" s="342">
        <v>-5283263346.4200001</v>
      </c>
      <c r="K523" s="343"/>
    </row>
    <row r="524" spans="1:11" x14ac:dyDescent="0.2">
      <c r="A524" s="340">
        <v>410705</v>
      </c>
      <c r="B524" s="341" t="s">
        <v>670</v>
      </c>
      <c r="C524" s="341" t="s">
        <v>327</v>
      </c>
      <c r="D524" s="342">
        <v>-5002622280.0799999</v>
      </c>
      <c r="E524" s="342">
        <v>7060.13</v>
      </c>
      <c r="F524" s="342">
        <v>280648126.47000003</v>
      </c>
      <c r="G524" s="342">
        <v>-5283263346.4200001</v>
      </c>
      <c r="K524" s="343"/>
    </row>
    <row r="525" spans="1:11" x14ac:dyDescent="0.2">
      <c r="A525" s="340">
        <v>41070501</v>
      </c>
      <c r="B525" s="341" t="s">
        <v>670</v>
      </c>
      <c r="C525" s="341" t="s">
        <v>327</v>
      </c>
      <c r="D525" s="342">
        <v>-5002627280.0799999</v>
      </c>
      <c r="E525" s="342">
        <v>0</v>
      </c>
      <c r="F525" s="342">
        <v>280636066.33999997</v>
      </c>
      <c r="G525" s="342">
        <v>-5283263346.4200001</v>
      </c>
      <c r="K525" s="343"/>
    </row>
    <row r="526" spans="1:11" x14ac:dyDescent="0.2">
      <c r="A526" s="340">
        <v>41070502</v>
      </c>
      <c r="B526" s="341" t="s">
        <v>671</v>
      </c>
      <c r="C526" s="341" t="s">
        <v>327</v>
      </c>
      <c r="D526" s="342">
        <v>5000</v>
      </c>
      <c r="E526" s="342">
        <v>7060.13</v>
      </c>
      <c r="F526" s="342">
        <v>12060.13</v>
      </c>
      <c r="G526" s="342">
        <v>0</v>
      </c>
      <c r="K526" s="343"/>
    </row>
    <row r="527" spans="1:11" x14ac:dyDescent="0.2">
      <c r="A527" s="340">
        <v>4108</v>
      </c>
      <c r="B527" s="341" t="s">
        <v>672</v>
      </c>
      <c r="C527" s="341" t="s">
        <v>327</v>
      </c>
      <c r="D527" s="342">
        <v>-146647994.21000001</v>
      </c>
      <c r="E527" s="342">
        <v>762483.75</v>
      </c>
      <c r="F527" s="342">
        <v>8227067.1500000004</v>
      </c>
      <c r="G527" s="342">
        <v>-154112577.61000001</v>
      </c>
      <c r="K527" s="343"/>
    </row>
    <row r="528" spans="1:11" x14ac:dyDescent="0.2">
      <c r="A528" s="340">
        <v>410805</v>
      </c>
      <c r="B528" s="341" t="s">
        <v>673</v>
      </c>
      <c r="C528" s="341" t="s">
        <v>327</v>
      </c>
      <c r="D528" s="342">
        <v>-146647994.21000001</v>
      </c>
      <c r="E528" s="342">
        <v>762483.75</v>
      </c>
      <c r="F528" s="342">
        <v>8227067.1500000004</v>
      </c>
      <c r="G528" s="342">
        <v>-154112577.61000001</v>
      </c>
      <c r="K528" s="343"/>
    </row>
    <row r="529" spans="1:11" x14ac:dyDescent="0.2">
      <c r="A529" s="340">
        <v>41080501</v>
      </c>
      <c r="B529" s="341" t="s">
        <v>674</v>
      </c>
      <c r="C529" s="341" t="s">
        <v>327</v>
      </c>
      <c r="D529" s="342">
        <v>-20069944.870000001</v>
      </c>
      <c r="E529" s="342">
        <v>0</v>
      </c>
      <c r="F529" s="342">
        <v>0</v>
      </c>
      <c r="G529" s="342">
        <v>-20069944.870000001</v>
      </c>
      <c r="K529" s="343"/>
    </row>
    <row r="530" spans="1:11" x14ac:dyDescent="0.2">
      <c r="A530" s="340">
        <v>41080526</v>
      </c>
      <c r="B530" s="341" t="s">
        <v>675</v>
      </c>
      <c r="C530" s="341" t="s">
        <v>327</v>
      </c>
      <c r="D530" s="342">
        <v>-126578049.34</v>
      </c>
      <c r="E530" s="342">
        <v>762483.75</v>
      </c>
      <c r="F530" s="342">
        <v>8227067.1500000004</v>
      </c>
      <c r="G530" s="342">
        <v>-134042632.73999999</v>
      </c>
      <c r="K530" s="343"/>
    </row>
    <row r="531" spans="1:11" x14ac:dyDescent="0.2">
      <c r="A531" s="340">
        <v>4111</v>
      </c>
      <c r="B531" s="341" t="s">
        <v>676</v>
      </c>
      <c r="C531" s="341" t="s">
        <v>327</v>
      </c>
      <c r="D531" s="342">
        <v>-687615460.83000004</v>
      </c>
      <c r="E531" s="342">
        <v>0</v>
      </c>
      <c r="F531" s="342">
        <v>74993905.480000004</v>
      </c>
      <c r="G531" s="342">
        <v>-762609366.30999994</v>
      </c>
      <c r="K531" s="343"/>
    </row>
    <row r="532" spans="1:11" x14ac:dyDescent="0.2">
      <c r="A532" s="340">
        <v>411105</v>
      </c>
      <c r="B532" s="341" t="s">
        <v>677</v>
      </c>
      <c r="C532" s="341" t="s">
        <v>327</v>
      </c>
      <c r="D532" s="342">
        <v>-687615460.83000004</v>
      </c>
      <c r="E532" s="342">
        <v>0</v>
      </c>
      <c r="F532" s="342">
        <v>74993905.480000004</v>
      </c>
      <c r="G532" s="342">
        <v>-762609366.30999994</v>
      </c>
      <c r="K532" s="343"/>
    </row>
    <row r="533" spans="1:11" x14ac:dyDescent="0.2">
      <c r="A533" s="340">
        <v>41110501</v>
      </c>
      <c r="B533" s="341" t="s">
        <v>677</v>
      </c>
      <c r="C533" s="341" t="s">
        <v>327</v>
      </c>
      <c r="D533" s="342">
        <v>-687615460.83000004</v>
      </c>
      <c r="E533" s="342">
        <v>0</v>
      </c>
      <c r="F533" s="342">
        <v>74993905.480000004</v>
      </c>
      <c r="G533" s="342">
        <v>-762609366.30999994</v>
      </c>
      <c r="K533" s="343"/>
    </row>
    <row r="534" spans="1:11" x14ac:dyDescent="0.2">
      <c r="A534" s="340">
        <v>4115</v>
      </c>
      <c r="B534" s="341" t="s">
        <v>678</v>
      </c>
      <c r="C534" s="341" t="s">
        <v>327</v>
      </c>
      <c r="D534" s="342">
        <v>-43961160223.389999</v>
      </c>
      <c r="E534" s="342">
        <v>13294415.34</v>
      </c>
      <c r="F534" s="342">
        <v>5043151667.0500002</v>
      </c>
      <c r="G534" s="342">
        <v>-48991017475.099998</v>
      </c>
      <c r="K534" s="343"/>
    </row>
    <row r="535" spans="1:11" x14ac:dyDescent="0.2">
      <c r="A535" s="340">
        <v>411512</v>
      </c>
      <c r="B535" s="341" t="s">
        <v>679</v>
      </c>
      <c r="C535" s="341" t="s">
        <v>327</v>
      </c>
      <c r="D535" s="342">
        <v>-43703760223.389999</v>
      </c>
      <c r="E535" s="342">
        <v>13294415.34</v>
      </c>
      <c r="F535" s="342">
        <v>5019751667.0500002</v>
      </c>
      <c r="G535" s="342">
        <v>-48710217475.099998</v>
      </c>
      <c r="K535" s="343"/>
    </row>
    <row r="536" spans="1:11" x14ac:dyDescent="0.2">
      <c r="A536" s="340">
        <v>41151201</v>
      </c>
      <c r="B536" s="341" t="s">
        <v>399</v>
      </c>
      <c r="C536" s="341" t="s">
        <v>327</v>
      </c>
      <c r="D536" s="342">
        <v>-43703760223.389999</v>
      </c>
      <c r="E536" s="342">
        <v>13294415.34</v>
      </c>
      <c r="F536" s="342">
        <v>5019751667.0500002</v>
      </c>
      <c r="G536" s="342">
        <v>-48710217475.099998</v>
      </c>
      <c r="K536" s="343"/>
    </row>
    <row r="537" spans="1:11" x14ac:dyDescent="0.2">
      <c r="A537" s="340">
        <v>4115120101</v>
      </c>
      <c r="B537" s="341" t="s">
        <v>398</v>
      </c>
      <c r="C537" s="341" t="s">
        <v>327</v>
      </c>
      <c r="D537" s="342">
        <v>-43703760223.389999</v>
      </c>
      <c r="E537" s="342">
        <v>13294415.34</v>
      </c>
      <c r="F537" s="342">
        <v>5019751667.0500002</v>
      </c>
      <c r="G537" s="342">
        <v>-48710217475.099998</v>
      </c>
      <c r="K537" s="343"/>
    </row>
    <row r="538" spans="1:11" x14ac:dyDescent="0.2">
      <c r="A538" s="340">
        <v>411595</v>
      </c>
      <c r="B538" s="341" t="s">
        <v>400</v>
      </c>
      <c r="C538" s="341" t="s">
        <v>327</v>
      </c>
      <c r="D538" s="342">
        <v>-257400000</v>
      </c>
      <c r="E538" s="342">
        <v>0</v>
      </c>
      <c r="F538" s="342">
        <v>23400000</v>
      </c>
      <c r="G538" s="342">
        <v>-280800000</v>
      </c>
      <c r="K538" s="343"/>
    </row>
    <row r="539" spans="1:11" x14ac:dyDescent="0.2">
      <c r="A539" s="340">
        <v>41159501</v>
      </c>
      <c r="B539" s="341" t="s">
        <v>400</v>
      </c>
      <c r="C539" s="341" t="s">
        <v>327</v>
      </c>
      <c r="D539" s="342">
        <v>-257400000</v>
      </c>
      <c r="E539" s="342">
        <v>0</v>
      </c>
      <c r="F539" s="342">
        <v>23400000</v>
      </c>
      <c r="G539" s="342">
        <v>-280800000</v>
      </c>
      <c r="K539" s="343"/>
    </row>
    <row r="540" spans="1:11" x14ac:dyDescent="0.2">
      <c r="A540" s="340">
        <v>4115950102</v>
      </c>
      <c r="B540" s="341" t="s">
        <v>413</v>
      </c>
      <c r="C540" s="341" t="s">
        <v>327</v>
      </c>
      <c r="D540" s="342">
        <v>-257400000</v>
      </c>
      <c r="E540" s="342">
        <v>0</v>
      </c>
      <c r="F540" s="342">
        <v>23400000</v>
      </c>
      <c r="G540" s="342">
        <v>-280800000</v>
      </c>
      <c r="K540" s="343"/>
    </row>
    <row r="541" spans="1:11" x14ac:dyDescent="0.2">
      <c r="A541" s="340">
        <v>4125</v>
      </c>
      <c r="B541" s="341" t="s">
        <v>680</v>
      </c>
      <c r="C541" s="341" t="s">
        <v>327</v>
      </c>
      <c r="D541" s="342">
        <v>-23432668.469999999</v>
      </c>
      <c r="E541" s="342">
        <v>0</v>
      </c>
      <c r="F541" s="342">
        <v>1373500</v>
      </c>
      <c r="G541" s="342">
        <v>-24806168.469999999</v>
      </c>
      <c r="K541" s="343"/>
    </row>
    <row r="542" spans="1:11" x14ac:dyDescent="0.2">
      <c r="A542" s="340">
        <v>412505</v>
      </c>
      <c r="B542" s="341" t="s">
        <v>681</v>
      </c>
      <c r="C542" s="341" t="s">
        <v>327</v>
      </c>
      <c r="D542" s="342">
        <v>-23432668.469999999</v>
      </c>
      <c r="E542" s="342">
        <v>0</v>
      </c>
      <c r="F542" s="342">
        <v>1373500</v>
      </c>
      <c r="G542" s="342">
        <v>-24806168.469999999</v>
      </c>
      <c r="K542" s="343"/>
    </row>
    <row r="543" spans="1:11" x14ac:dyDescent="0.2">
      <c r="A543" s="340">
        <v>41250501</v>
      </c>
      <c r="B543" s="341" t="s">
        <v>681</v>
      </c>
      <c r="C543" s="341" t="s">
        <v>327</v>
      </c>
      <c r="D543" s="342">
        <v>-23432668.469999999</v>
      </c>
      <c r="E543" s="342">
        <v>0</v>
      </c>
      <c r="F543" s="342">
        <v>1373500</v>
      </c>
      <c r="G543" s="342">
        <v>-24806168.469999999</v>
      </c>
      <c r="K543" s="343"/>
    </row>
    <row r="544" spans="1:11" x14ac:dyDescent="0.2">
      <c r="A544" s="340">
        <v>4135</v>
      </c>
      <c r="B544" s="341" t="s">
        <v>682</v>
      </c>
      <c r="C544" s="341" t="s">
        <v>327</v>
      </c>
      <c r="D544" s="342">
        <v>-955985.22</v>
      </c>
      <c r="E544" s="342">
        <v>7457.36</v>
      </c>
      <c r="F544" s="342">
        <v>7035.06</v>
      </c>
      <c r="G544" s="342">
        <v>-955562.92</v>
      </c>
      <c r="K544" s="343"/>
    </row>
    <row r="545" spans="1:11" x14ac:dyDescent="0.2">
      <c r="A545" s="340">
        <v>413515</v>
      </c>
      <c r="B545" s="341" t="s">
        <v>683</v>
      </c>
      <c r="C545" s="341" t="s">
        <v>327</v>
      </c>
      <c r="D545" s="342">
        <v>-176342.94</v>
      </c>
      <c r="E545" s="342">
        <v>7457.36</v>
      </c>
      <c r="F545" s="342">
        <v>7035.06</v>
      </c>
      <c r="G545" s="342">
        <v>-175920.64000000001</v>
      </c>
      <c r="K545" s="343"/>
    </row>
    <row r="546" spans="1:11" x14ac:dyDescent="0.2">
      <c r="A546" s="340">
        <v>41351501</v>
      </c>
      <c r="B546" s="341" t="s">
        <v>345</v>
      </c>
      <c r="C546" s="341" t="s">
        <v>327</v>
      </c>
      <c r="D546" s="342">
        <v>-24170.5</v>
      </c>
      <c r="E546" s="342">
        <v>7457.36</v>
      </c>
      <c r="F546" s="342">
        <v>7035.06</v>
      </c>
      <c r="G546" s="342">
        <v>-23748.2</v>
      </c>
      <c r="K546" s="343"/>
    </row>
    <row r="547" spans="1:11" x14ac:dyDescent="0.2">
      <c r="A547" s="340">
        <v>41351503</v>
      </c>
      <c r="B547" s="341" t="s">
        <v>396</v>
      </c>
      <c r="C547" s="341" t="s">
        <v>327</v>
      </c>
      <c r="D547" s="342">
        <v>-152172.44</v>
      </c>
      <c r="E547" s="342">
        <v>0</v>
      </c>
      <c r="F547" s="342">
        <v>0</v>
      </c>
      <c r="G547" s="342">
        <v>-152172.44</v>
      </c>
      <c r="K547" s="343"/>
    </row>
    <row r="548" spans="1:11" x14ac:dyDescent="0.2">
      <c r="A548" s="340">
        <v>413535</v>
      </c>
      <c r="B548" s="341" t="s">
        <v>684</v>
      </c>
      <c r="C548" s="341" t="s">
        <v>327</v>
      </c>
      <c r="D548" s="342">
        <v>-779642.28</v>
      </c>
      <c r="E548" s="342">
        <v>0</v>
      </c>
      <c r="F548" s="342">
        <v>0</v>
      </c>
      <c r="G548" s="342">
        <v>-779642.28</v>
      </c>
      <c r="K548" s="343"/>
    </row>
    <row r="549" spans="1:11" x14ac:dyDescent="0.2">
      <c r="A549" s="340">
        <v>41353501</v>
      </c>
      <c r="B549" s="341" t="s">
        <v>684</v>
      </c>
      <c r="C549" s="341" t="s">
        <v>327</v>
      </c>
      <c r="D549" s="342">
        <v>-779642.28</v>
      </c>
      <c r="E549" s="342">
        <v>0</v>
      </c>
      <c r="F549" s="342">
        <v>0</v>
      </c>
      <c r="G549" s="342">
        <v>-779642.28</v>
      </c>
      <c r="K549" s="343"/>
    </row>
    <row r="550" spans="1:11" x14ac:dyDescent="0.2">
      <c r="A550" s="340">
        <v>4145</v>
      </c>
      <c r="B550" s="341" t="s">
        <v>403</v>
      </c>
      <c r="C550" s="341" t="s">
        <v>327</v>
      </c>
      <c r="D550" s="342">
        <v>-699141134</v>
      </c>
      <c r="E550" s="342">
        <v>4710544</v>
      </c>
      <c r="F550" s="342">
        <v>64562578</v>
      </c>
      <c r="G550" s="342">
        <v>-758993168</v>
      </c>
      <c r="K550" s="343"/>
    </row>
    <row r="551" spans="1:11" x14ac:dyDescent="0.2">
      <c r="A551" s="340">
        <v>414515</v>
      </c>
      <c r="B551" s="341" t="s">
        <v>685</v>
      </c>
      <c r="C551" s="341" t="s">
        <v>327</v>
      </c>
      <c r="D551" s="342">
        <v>-699141134</v>
      </c>
      <c r="E551" s="342">
        <v>4710544</v>
      </c>
      <c r="F551" s="342">
        <v>64562578</v>
      </c>
      <c r="G551" s="342">
        <v>-758993168</v>
      </c>
      <c r="K551" s="343"/>
    </row>
    <row r="552" spans="1:11" x14ac:dyDescent="0.2">
      <c r="A552" s="340">
        <v>41451501</v>
      </c>
      <c r="B552" s="341" t="s">
        <v>686</v>
      </c>
      <c r="C552" s="341" t="s">
        <v>327</v>
      </c>
      <c r="D552" s="342">
        <v>-699141134</v>
      </c>
      <c r="E552" s="342">
        <v>4710544</v>
      </c>
      <c r="F552" s="342">
        <v>64562578</v>
      </c>
      <c r="G552" s="342">
        <v>-758993168</v>
      </c>
      <c r="K552" s="343"/>
    </row>
    <row r="553" spans="1:11" x14ac:dyDescent="0.2">
      <c r="A553" s="340">
        <v>4155</v>
      </c>
      <c r="B553" s="341" t="s">
        <v>486</v>
      </c>
      <c r="C553" s="341" t="s">
        <v>327</v>
      </c>
      <c r="D553" s="342">
        <v>-2904382088.4400001</v>
      </c>
      <c r="E553" s="342">
        <v>0</v>
      </c>
      <c r="F553" s="342">
        <v>244401905.25999999</v>
      </c>
      <c r="G553" s="342">
        <v>-3148783993.6999998</v>
      </c>
      <c r="K553" s="343"/>
    </row>
    <row r="554" spans="1:11" x14ac:dyDescent="0.2">
      <c r="A554" s="340">
        <v>415505</v>
      </c>
      <c r="B554" s="341" t="s">
        <v>687</v>
      </c>
      <c r="C554" s="341" t="s">
        <v>327</v>
      </c>
      <c r="D554" s="342">
        <v>-2904382088.4400001</v>
      </c>
      <c r="E554" s="342">
        <v>0</v>
      </c>
      <c r="F554" s="342">
        <v>244401905.25999999</v>
      </c>
      <c r="G554" s="342">
        <v>-3148783993.6999998</v>
      </c>
      <c r="K554" s="343"/>
    </row>
    <row r="555" spans="1:11" x14ac:dyDescent="0.2">
      <c r="A555" s="340">
        <v>41550501</v>
      </c>
      <c r="B555" s="341" t="s">
        <v>488</v>
      </c>
      <c r="C555" s="341" t="s">
        <v>327</v>
      </c>
      <c r="D555" s="342">
        <v>-2778734499.6799998</v>
      </c>
      <c r="E555" s="342">
        <v>0</v>
      </c>
      <c r="F555" s="342">
        <v>238904689.44999999</v>
      </c>
      <c r="G555" s="342">
        <v>-3017639189.1300001</v>
      </c>
      <c r="K555" s="343"/>
    </row>
    <row r="556" spans="1:11" x14ac:dyDescent="0.2">
      <c r="A556" s="340">
        <v>4155050102</v>
      </c>
      <c r="B556" s="341" t="s">
        <v>366</v>
      </c>
      <c r="C556" s="341" t="s">
        <v>327</v>
      </c>
      <c r="D556" s="342">
        <v>-357741.72</v>
      </c>
      <c r="E556" s="342">
        <v>0</v>
      </c>
      <c r="F556" s="342">
        <v>19821.53</v>
      </c>
      <c r="G556" s="342">
        <v>-377563.25</v>
      </c>
      <c r="K556" s="343"/>
    </row>
    <row r="557" spans="1:11" x14ac:dyDescent="0.2">
      <c r="A557" s="340">
        <v>415505010202</v>
      </c>
      <c r="B557" s="341" t="s">
        <v>688</v>
      </c>
      <c r="C557" s="341" t="s">
        <v>327</v>
      </c>
      <c r="D557" s="342">
        <v>-357741.72</v>
      </c>
      <c r="E557" s="342">
        <v>0</v>
      </c>
      <c r="F557" s="342">
        <v>19821.53</v>
      </c>
      <c r="G557" s="342">
        <v>-377563.25</v>
      </c>
      <c r="K557" s="343"/>
    </row>
    <row r="558" spans="1:11" x14ac:dyDescent="0.2">
      <c r="A558" s="340">
        <v>4155050112</v>
      </c>
      <c r="B558" s="341" t="s">
        <v>367</v>
      </c>
      <c r="C558" s="341" t="s">
        <v>327</v>
      </c>
      <c r="D558" s="342">
        <v>-7307583.6600000001</v>
      </c>
      <c r="E558" s="342">
        <v>0</v>
      </c>
      <c r="F558" s="342">
        <v>1036638.16</v>
      </c>
      <c r="G558" s="342">
        <v>-8344221.8200000003</v>
      </c>
      <c r="K558" s="343"/>
    </row>
    <row r="559" spans="1:11" x14ac:dyDescent="0.2">
      <c r="A559" s="340">
        <v>415505011202</v>
      </c>
      <c r="B559" s="341" t="s">
        <v>689</v>
      </c>
      <c r="C559" s="341" t="s">
        <v>327</v>
      </c>
      <c r="D559" s="342">
        <v>-7307583.6600000001</v>
      </c>
      <c r="E559" s="342">
        <v>0</v>
      </c>
      <c r="F559" s="342">
        <v>1036638.16</v>
      </c>
      <c r="G559" s="342">
        <v>-8344221.8200000003</v>
      </c>
      <c r="K559" s="343"/>
    </row>
    <row r="560" spans="1:11" x14ac:dyDescent="0.2">
      <c r="A560" s="340">
        <v>4155050115</v>
      </c>
      <c r="B560" s="341" t="s">
        <v>369</v>
      </c>
      <c r="C560" s="341" t="s">
        <v>327</v>
      </c>
      <c r="D560" s="342">
        <v>-3769699.98</v>
      </c>
      <c r="E560" s="342">
        <v>0</v>
      </c>
      <c r="F560" s="342">
        <v>212225.85</v>
      </c>
      <c r="G560" s="342">
        <v>-3981925.83</v>
      </c>
      <c r="K560" s="343"/>
    </row>
    <row r="561" spans="1:11" x14ac:dyDescent="0.2">
      <c r="A561" s="340">
        <v>415505011502</v>
      </c>
      <c r="B561" s="341" t="s">
        <v>690</v>
      </c>
      <c r="C561" s="341" t="s">
        <v>327</v>
      </c>
      <c r="D561" s="342">
        <v>-3769699.98</v>
      </c>
      <c r="E561" s="342">
        <v>0</v>
      </c>
      <c r="F561" s="342">
        <v>212225.85</v>
      </c>
      <c r="G561" s="342">
        <v>-3981925.83</v>
      </c>
      <c r="K561" s="343"/>
    </row>
    <row r="562" spans="1:11" x14ac:dyDescent="0.2">
      <c r="A562" s="340">
        <v>4155050116</v>
      </c>
      <c r="B562" s="341" t="s">
        <v>436</v>
      </c>
      <c r="C562" s="341" t="s">
        <v>327</v>
      </c>
      <c r="D562" s="342">
        <v>-13115.82</v>
      </c>
      <c r="E562" s="342">
        <v>0</v>
      </c>
      <c r="F562" s="342">
        <v>0</v>
      </c>
      <c r="G562" s="342">
        <v>-13115.82</v>
      </c>
      <c r="K562" s="343"/>
    </row>
    <row r="563" spans="1:11" x14ac:dyDescent="0.2">
      <c r="A563" s="340">
        <v>415505011602</v>
      </c>
      <c r="B563" s="341" t="s">
        <v>691</v>
      </c>
      <c r="C563" s="341" t="s">
        <v>327</v>
      </c>
      <c r="D563" s="342">
        <v>-13115.82</v>
      </c>
      <c r="E563" s="342">
        <v>0</v>
      </c>
      <c r="F563" s="342">
        <v>0</v>
      </c>
      <c r="G563" s="342">
        <v>-13115.82</v>
      </c>
      <c r="K563" s="343"/>
    </row>
    <row r="564" spans="1:11" x14ac:dyDescent="0.2">
      <c r="A564" s="340">
        <v>4155050119</v>
      </c>
      <c r="B564" s="341" t="s">
        <v>371</v>
      </c>
      <c r="C564" s="341" t="s">
        <v>327</v>
      </c>
      <c r="D564" s="342">
        <v>-28253.23</v>
      </c>
      <c r="E564" s="342">
        <v>0</v>
      </c>
      <c r="F564" s="342">
        <v>4413.96</v>
      </c>
      <c r="G564" s="342">
        <v>-32667.19</v>
      </c>
      <c r="K564" s="343"/>
    </row>
    <row r="565" spans="1:11" x14ac:dyDescent="0.2">
      <c r="A565" s="340">
        <v>415505011902</v>
      </c>
      <c r="B565" s="341" t="s">
        <v>692</v>
      </c>
      <c r="C565" s="341" t="s">
        <v>327</v>
      </c>
      <c r="D565" s="342">
        <v>-28253.23</v>
      </c>
      <c r="E565" s="342">
        <v>0</v>
      </c>
      <c r="F565" s="342">
        <v>4413.96</v>
      </c>
      <c r="G565" s="342">
        <v>-32667.19</v>
      </c>
      <c r="K565" s="343"/>
    </row>
    <row r="566" spans="1:11" x14ac:dyDescent="0.2">
      <c r="A566" s="340">
        <v>4155050122</v>
      </c>
      <c r="B566" s="341" t="s">
        <v>53</v>
      </c>
      <c r="C566" s="341" t="s">
        <v>327</v>
      </c>
      <c r="D566" s="342">
        <v>-1147470601.5</v>
      </c>
      <c r="E566" s="342">
        <v>0</v>
      </c>
      <c r="F566" s="342">
        <v>106035247.2</v>
      </c>
      <c r="G566" s="342">
        <v>-1253505848.7</v>
      </c>
      <c r="K566" s="343"/>
    </row>
    <row r="567" spans="1:11" x14ac:dyDescent="0.2">
      <c r="A567" s="340">
        <v>415505012201</v>
      </c>
      <c r="B567" s="341" t="s">
        <v>693</v>
      </c>
      <c r="C567" s="341" t="s">
        <v>327</v>
      </c>
      <c r="D567" s="342">
        <v>-1145430000</v>
      </c>
      <c r="E567" s="342">
        <v>0</v>
      </c>
      <c r="F567" s="342">
        <v>104130000</v>
      </c>
      <c r="G567" s="342">
        <v>-1249560000</v>
      </c>
      <c r="K567" s="343"/>
    </row>
    <row r="568" spans="1:11" x14ac:dyDescent="0.2">
      <c r="A568" s="340">
        <v>415505012202</v>
      </c>
      <c r="B568" s="341" t="s">
        <v>694</v>
      </c>
      <c r="C568" s="341" t="s">
        <v>327</v>
      </c>
      <c r="D568" s="342">
        <v>-240601.5</v>
      </c>
      <c r="E568" s="342">
        <v>0</v>
      </c>
      <c r="F568" s="342">
        <v>3832.56</v>
      </c>
      <c r="G568" s="342">
        <v>-244434.06</v>
      </c>
      <c r="K568" s="343"/>
    </row>
    <row r="569" spans="1:11" x14ac:dyDescent="0.2">
      <c r="A569" s="340">
        <v>415505012203</v>
      </c>
      <c r="B569" s="341" t="s">
        <v>695</v>
      </c>
      <c r="C569" s="341" t="s">
        <v>327</v>
      </c>
      <c r="D569" s="342">
        <v>-1800000</v>
      </c>
      <c r="E569" s="342">
        <v>0</v>
      </c>
      <c r="F569" s="342">
        <v>0</v>
      </c>
      <c r="G569" s="342">
        <v>-1800000</v>
      </c>
      <c r="K569" s="343"/>
    </row>
    <row r="570" spans="1:11" x14ac:dyDescent="0.2">
      <c r="A570" s="340">
        <v>415505012204</v>
      </c>
      <c r="B570" s="341" t="s">
        <v>1017</v>
      </c>
      <c r="C570" s="341" t="s">
        <v>327</v>
      </c>
      <c r="D570" s="342">
        <v>0</v>
      </c>
      <c r="E570" s="342">
        <v>0</v>
      </c>
      <c r="F570" s="342">
        <v>1901414.64</v>
      </c>
      <c r="G570" s="342">
        <v>-1901414.64</v>
      </c>
      <c r="K570" s="343"/>
    </row>
    <row r="571" spans="1:11" x14ac:dyDescent="0.2">
      <c r="A571" s="340">
        <v>4155050123</v>
      </c>
      <c r="B571" s="341" t="s">
        <v>437</v>
      </c>
      <c r="C571" s="341" t="s">
        <v>327</v>
      </c>
      <c r="D571" s="342">
        <v>-259970593.66</v>
      </c>
      <c r="E571" s="342">
        <v>0</v>
      </c>
      <c r="F571" s="342">
        <v>21518435.850000001</v>
      </c>
      <c r="G571" s="342">
        <v>-281489029.50999999</v>
      </c>
      <c r="K571" s="343"/>
    </row>
    <row r="572" spans="1:11" x14ac:dyDescent="0.2">
      <c r="A572" s="340">
        <v>415505012301</v>
      </c>
      <c r="B572" s="341" t="s">
        <v>696</v>
      </c>
      <c r="C572" s="341" t="s">
        <v>327</v>
      </c>
      <c r="D572" s="342">
        <v>-259884185</v>
      </c>
      <c r="E572" s="342">
        <v>0</v>
      </c>
      <c r="F572" s="342">
        <v>21516687.5</v>
      </c>
      <c r="G572" s="342">
        <v>-281400872.5</v>
      </c>
      <c r="K572" s="343"/>
    </row>
    <row r="573" spans="1:11" x14ac:dyDescent="0.2">
      <c r="A573" s="340">
        <v>415505012302</v>
      </c>
      <c r="B573" s="341" t="s">
        <v>697</v>
      </c>
      <c r="C573" s="341" t="s">
        <v>327</v>
      </c>
      <c r="D573" s="342">
        <v>-86408.66</v>
      </c>
      <c r="E573" s="342">
        <v>0</v>
      </c>
      <c r="F573" s="342">
        <v>1748.35</v>
      </c>
      <c r="G573" s="342">
        <v>-88157.01</v>
      </c>
      <c r="K573" s="343"/>
    </row>
    <row r="574" spans="1:11" x14ac:dyDescent="0.2">
      <c r="A574" s="340">
        <v>4155050125</v>
      </c>
      <c r="B574" s="341" t="s">
        <v>373</v>
      </c>
      <c r="C574" s="341" t="s">
        <v>327</v>
      </c>
      <c r="D574" s="342">
        <v>-605917526.48000002</v>
      </c>
      <c r="E574" s="342">
        <v>0</v>
      </c>
      <c r="F574" s="342">
        <v>54006689.460000001</v>
      </c>
      <c r="G574" s="342">
        <v>-659924215.94000006</v>
      </c>
      <c r="K574" s="343"/>
    </row>
    <row r="575" spans="1:11" x14ac:dyDescent="0.2">
      <c r="A575" s="345">
        <v>415505012501</v>
      </c>
      <c r="B575" s="346" t="s">
        <v>698</v>
      </c>
      <c r="C575" s="346" t="s">
        <v>327</v>
      </c>
      <c r="D575" s="347">
        <v>-604520553</v>
      </c>
      <c r="E575" s="347">
        <v>0</v>
      </c>
      <c r="F575" s="347">
        <v>53930217.640000001</v>
      </c>
      <c r="G575" s="347">
        <v>-658450770.63999999</v>
      </c>
      <c r="K575" s="343"/>
    </row>
    <row r="576" spans="1:11" x14ac:dyDescent="0.2">
      <c r="A576" s="340">
        <v>415505012502</v>
      </c>
      <c r="B576" s="341" t="s">
        <v>699</v>
      </c>
      <c r="C576" s="341" t="s">
        <v>327</v>
      </c>
      <c r="D576" s="342">
        <v>-1396973.48</v>
      </c>
      <c r="E576" s="342">
        <v>0</v>
      </c>
      <c r="F576" s="342">
        <v>76471.820000000007</v>
      </c>
      <c r="G576" s="342">
        <v>-1473445.3</v>
      </c>
      <c r="K576" s="343"/>
    </row>
    <row r="577" spans="1:11" x14ac:dyDescent="0.2">
      <c r="A577" s="340">
        <v>4155050126</v>
      </c>
      <c r="B577" s="341" t="s">
        <v>375</v>
      </c>
      <c r="C577" s="341" t="s">
        <v>327</v>
      </c>
      <c r="D577" s="342">
        <v>-47270.21</v>
      </c>
      <c r="E577" s="342">
        <v>0</v>
      </c>
      <c r="F577" s="342">
        <v>1413.6</v>
      </c>
      <c r="G577" s="342">
        <v>-48683.81</v>
      </c>
      <c r="K577" s="343"/>
    </row>
    <row r="578" spans="1:11" x14ac:dyDescent="0.2">
      <c r="A578" s="340">
        <v>415505012602</v>
      </c>
      <c r="B578" s="341" t="s">
        <v>700</v>
      </c>
      <c r="C578" s="341" t="s">
        <v>327</v>
      </c>
      <c r="D578" s="342">
        <v>-47270.21</v>
      </c>
      <c r="E578" s="342">
        <v>0</v>
      </c>
      <c r="F578" s="342">
        <v>1413.6</v>
      </c>
      <c r="G578" s="342">
        <v>-48683.81</v>
      </c>
      <c r="K578" s="343"/>
    </row>
    <row r="579" spans="1:11" x14ac:dyDescent="0.2">
      <c r="A579" s="340">
        <v>4155050127</v>
      </c>
      <c r="B579" s="341" t="s">
        <v>612</v>
      </c>
      <c r="C579" s="341" t="s">
        <v>327</v>
      </c>
      <c r="D579" s="342">
        <v>-80091518.260000005</v>
      </c>
      <c r="E579" s="342">
        <v>0</v>
      </c>
      <c r="F579" s="342">
        <v>7003535.7999999998</v>
      </c>
      <c r="G579" s="342">
        <v>-87095054.060000002</v>
      </c>
      <c r="K579" s="343"/>
    </row>
    <row r="580" spans="1:11" x14ac:dyDescent="0.2">
      <c r="A580" s="340">
        <v>415505012701</v>
      </c>
      <c r="B580" s="341" t="s">
        <v>701</v>
      </c>
      <c r="C580" s="341" t="s">
        <v>327</v>
      </c>
      <c r="D580" s="342">
        <v>-80072846.439999998</v>
      </c>
      <c r="E580" s="342">
        <v>0</v>
      </c>
      <c r="F580" s="342">
        <v>7003093.9500000002</v>
      </c>
      <c r="G580" s="342">
        <v>-87075940.390000001</v>
      </c>
      <c r="K580" s="343"/>
    </row>
    <row r="581" spans="1:11" x14ac:dyDescent="0.2">
      <c r="A581" s="340">
        <v>415505012702</v>
      </c>
      <c r="B581" s="341" t="s">
        <v>702</v>
      </c>
      <c r="C581" s="341" t="s">
        <v>327</v>
      </c>
      <c r="D581" s="342">
        <v>-18671.82</v>
      </c>
      <c r="E581" s="342">
        <v>0</v>
      </c>
      <c r="F581" s="342">
        <v>441.85</v>
      </c>
      <c r="G581" s="342">
        <v>-19113.669999999998</v>
      </c>
      <c r="K581" s="343"/>
    </row>
    <row r="582" spans="1:11" x14ac:dyDescent="0.2">
      <c r="A582" s="340">
        <v>4155050128</v>
      </c>
      <c r="B582" s="341" t="s">
        <v>377</v>
      </c>
      <c r="C582" s="341" t="s">
        <v>327</v>
      </c>
      <c r="D582" s="342">
        <v>-218339822.19999999</v>
      </c>
      <c r="E582" s="342">
        <v>0</v>
      </c>
      <c r="F582" s="342">
        <v>13575191.369999999</v>
      </c>
      <c r="G582" s="342">
        <v>-231915013.56999999</v>
      </c>
      <c r="K582" s="343"/>
    </row>
    <row r="583" spans="1:11" x14ac:dyDescent="0.2">
      <c r="A583" s="340">
        <v>415505012801</v>
      </c>
      <c r="B583" s="341" t="s">
        <v>703</v>
      </c>
      <c r="C583" s="341" t="s">
        <v>327</v>
      </c>
      <c r="D583" s="342">
        <v>-218233960.40000001</v>
      </c>
      <c r="E583" s="342">
        <v>0</v>
      </c>
      <c r="F583" s="342">
        <v>13574605.199999999</v>
      </c>
      <c r="G583" s="342">
        <v>-231808565.59999999</v>
      </c>
      <c r="K583" s="343"/>
    </row>
    <row r="584" spans="1:11" x14ac:dyDescent="0.2">
      <c r="A584" s="340">
        <v>415505012802</v>
      </c>
      <c r="B584" s="341" t="s">
        <v>704</v>
      </c>
      <c r="C584" s="341" t="s">
        <v>327</v>
      </c>
      <c r="D584" s="342">
        <v>-105861.8</v>
      </c>
      <c r="E584" s="342">
        <v>0</v>
      </c>
      <c r="F584" s="342">
        <v>586.16999999999996</v>
      </c>
      <c r="G584" s="342">
        <v>-106447.97</v>
      </c>
      <c r="K584" s="343"/>
    </row>
    <row r="585" spans="1:11" x14ac:dyDescent="0.2">
      <c r="A585" s="340">
        <v>4155050129</v>
      </c>
      <c r="B585" s="341" t="s">
        <v>378</v>
      </c>
      <c r="C585" s="341" t="s">
        <v>327</v>
      </c>
      <c r="D585" s="342">
        <v>-287640048.30000001</v>
      </c>
      <c r="E585" s="342">
        <v>0</v>
      </c>
      <c r="F585" s="342">
        <v>19436629.530000001</v>
      </c>
      <c r="G585" s="342">
        <v>-307076677.82999998</v>
      </c>
      <c r="K585" s="343"/>
    </row>
    <row r="586" spans="1:11" x14ac:dyDescent="0.2">
      <c r="A586" s="340">
        <v>415505012901</v>
      </c>
      <c r="B586" s="341" t="s">
        <v>705</v>
      </c>
      <c r="C586" s="341" t="s">
        <v>327</v>
      </c>
      <c r="D586" s="342">
        <v>-287631525</v>
      </c>
      <c r="E586" s="342">
        <v>0</v>
      </c>
      <c r="F586" s="342">
        <v>19434562.5</v>
      </c>
      <c r="G586" s="342">
        <v>-307066087.5</v>
      </c>
      <c r="K586" s="343"/>
    </row>
    <row r="587" spans="1:11" x14ac:dyDescent="0.2">
      <c r="A587" s="340">
        <v>415505012902</v>
      </c>
      <c r="B587" s="341" t="s">
        <v>706</v>
      </c>
      <c r="C587" s="341" t="s">
        <v>327</v>
      </c>
      <c r="D587" s="342">
        <v>-8523.2999999999993</v>
      </c>
      <c r="E587" s="342">
        <v>0</v>
      </c>
      <c r="F587" s="342">
        <v>2067.0300000000002</v>
      </c>
      <c r="G587" s="342">
        <v>-10590.33</v>
      </c>
      <c r="K587" s="343"/>
    </row>
    <row r="588" spans="1:11" x14ac:dyDescent="0.2">
      <c r="A588" s="340">
        <v>4155050130</v>
      </c>
      <c r="B588" s="341" t="s">
        <v>440</v>
      </c>
      <c r="C588" s="341" t="s">
        <v>327</v>
      </c>
      <c r="D588" s="342">
        <v>-107220283.34999999</v>
      </c>
      <c r="E588" s="342">
        <v>0</v>
      </c>
      <c r="F588" s="342">
        <v>9324003.3000000007</v>
      </c>
      <c r="G588" s="342">
        <v>-116544286.65000001</v>
      </c>
      <c r="K588" s="343"/>
    </row>
    <row r="589" spans="1:11" x14ac:dyDescent="0.2">
      <c r="A589" s="340">
        <v>415505013001</v>
      </c>
      <c r="B589" s="341" t="s">
        <v>707</v>
      </c>
      <c r="C589" s="341" t="s">
        <v>327</v>
      </c>
      <c r="D589" s="342">
        <v>-107220283.34999999</v>
      </c>
      <c r="E589" s="342">
        <v>0</v>
      </c>
      <c r="F589" s="342">
        <v>9323502.9000000004</v>
      </c>
      <c r="G589" s="342">
        <v>-116543786.25</v>
      </c>
      <c r="K589" s="343"/>
    </row>
    <row r="590" spans="1:11" x14ac:dyDescent="0.2">
      <c r="A590" s="340">
        <v>415505013002</v>
      </c>
      <c r="B590" s="341" t="s">
        <v>1018</v>
      </c>
      <c r="C590" s="341" t="s">
        <v>327</v>
      </c>
      <c r="D590" s="342">
        <v>0</v>
      </c>
      <c r="E590" s="342">
        <v>0</v>
      </c>
      <c r="F590" s="342">
        <v>500.4</v>
      </c>
      <c r="G590" s="342">
        <v>-500.4</v>
      </c>
      <c r="K590" s="343"/>
    </row>
    <row r="591" spans="1:11" x14ac:dyDescent="0.2">
      <c r="A591" s="340">
        <v>4155050131</v>
      </c>
      <c r="B591" s="341" t="s">
        <v>379</v>
      </c>
      <c r="C591" s="341" t="s">
        <v>327</v>
      </c>
      <c r="D591" s="342">
        <v>-60560441.310000002</v>
      </c>
      <c r="E591" s="342">
        <v>0</v>
      </c>
      <c r="F591" s="342">
        <v>6730443.8399999999</v>
      </c>
      <c r="G591" s="342">
        <v>-67290885.150000006</v>
      </c>
      <c r="K591" s="343"/>
    </row>
    <row r="592" spans="1:11" x14ac:dyDescent="0.2">
      <c r="A592" s="340">
        <v>415505013101</v>
      </c>
      <c r="B592" s="341" t="s">
        <v>708</v>
      </c>
      <c r="C592" s="341" t="s">
        <v>327</v>
      </c>
      <c r="D592" s="342">
        <v>-60547500</v>
      </c>
      <c r="E592" s="342">
        <v>0</v>
      </c>
      <c r="F592" s="342">
        <v>6727500</v>
      </c>
      <c r="G592" s="342">
        <v>-67275000</v>
      </c>
      <c r="K592" s="343"/>
    </row>
    <row r="593" spans="1:11" x14ac:dyDescent="0.2">
      <c r="A593" s="340">
        <v>415505013102</v>
      </c>
      <c r="B593" s="341" t="s">
        <v>709</v>
      </c>
      <c r="C593" s="341" t="s">
        <v>327</v>
      </c>
      <c r="D593" s="342">
        <v>-12941.31</v>
      </c>
      <c r="E593" s="342">
        <v>0</v>
      </c>
      <c r="F593" s="342">
        <v>2943.84</v>
      </c>
      <c r="G593" s="342">
        <v>-15885.15</v>
      </c>
      <c r="K593" s="343"/>
    </row>
    <row r="594" spans="1:11" x14ac:dyDescent="0.2">
      <c r="A594" s="340">
        <v>41550502</v>
      </c>
      <c r="B594" s="341" t="s">
        <v>710</v>
      </c>
      <c r="C594" s="341" t="s">
        <v>327</v>
      </c>
      <c r="D594" s="342">
        <v>-125647588.76000001</v>
      </c>
      <c r="E594" s="342">
        <v>0</v>
      </c>
      <c r="F594" s="342">
        <v>5497215.8099999996</v>
      </c>
      <c r="G594" s="342">
        <v>-131144804.56999999</v>
      </c>
      <c r="K594" s="343"/>
    </row>
    <row r="595" spans="1:11" x14ac:dyDescent="0.2">
      <c r="A595" s="340">
        <v>4155050202</v>
      </c>
      <c r="B595" s="341" t="s">
        <v>366</v>
      </c>
      <c r="C595" s="341" t="s">
        <v>327</v>
      </c>
      <c r="D595" s="342">
        <v>-1307899.8700000001</v>
      </c>
      <c r="E595" s="342">
        <v>0</v>
      </c>
      <c r="F595" s="342">
        <v>13.63</v>
      </c>
      <c r="G595" s="342">
        <v>-1307913.5</v>
      </c>
      <c r="K595" s="343"/>
    </row>
    <row r="596" spans="1:11" x14ac:dyDescent="0.2">
      <c r="A596" s="340">
        <v>4155050208</v>
      </c>
      <c r="B596" s="341" t="s">
        <v>348</v>
      </c>
      <c r="C596" s="341" t="s">
        <v>327</v>
      </c>
      <c r="D596" s="342">
        <v>-6832869.6100000003</v>
      </c>
      <c r="E596" s="342">
        <v>0</v>
      </c>
      <c r="F596" s="342">
        <v>217699.95</v>
      </c>
      <c r="G596" s="342">
        <v>-7050569.5599999996</v>
      </c>
      <c r="K596" s="343"/>
    </row>
    <row r="597" spans="1:11" x14ac:dyDescent="0.2">
      <c r="A597" s="340">
        <v>4155050218</v>
      </c>
      <c r="B597" s="341" t="s">
        <v>371</v>
      </c>
      <c r="C597" s="341" t="s">
        <v>327</v>
      </c>
      <c r="D597" s="342">
        <v>-0.35</v>
      </c>
      <c r="E597" s="342">
        <v>0</v>
      </c>
      <c r="F597" s="342">
        <v>0.2</v>
      </c>
      <c r="G597" s="342">
        <v>-0.55000000000000004</v>
      </c>
      <c r="K597" s="343"/>
    </row>
    <row r="598" spans="1:11" x14ac:dyDescent="0.2">
      <c r="A598" s="340">
        <v>4155050221</v>
      </c>
      <c r="B598" s="341" t="s">
        <v>53</v>
      </c>
      <c r="C598" s="341" t="s">
        <v>327</v>
      </c>
      <c r="D598" s="342">
        <v>-110933112.11</v>
      </c>
      <c r="E598" s="342">
        <v>0</v>
      </c>
      <c r="F598" s="342">
        <v>5279502.03</v>
      </c>
      <c r="G598" s="342">
        <v>-116212614.14</v>
      </c>
      <c r="K598" s="343"/>
    </row>
    <row r="599" spans="1:11" x14ac:dyDescent="0.2">
      <c r="A599" s="340">
        <v>4155050222</v>
      </c>
      <c r="B599" s="341" t="s">
        <v>373</v>
      </c>
      <c r="C599" s="341" t="s">
        <v>327</v>
      </c>
      <c r="D599" s="342">
        <v>-778009.88</v>
      </c>
      <c r="E599" s="342">
        <v>0</v>
      </c>
      <c r="F599" s="342">
        <v>0</v>
      </c>
      <c r="G599" s="342">
        <v>-778009.88</v>
      </c>
      <c r="K599" s="343"/>
    </row>
    <row r="600" spans="1:11" x14ac:dyDescent="0.2">
      <c r="A600" s="340">
        <v>4155050223</v>
      </c>
      <c r="B600" s="341" t="s">
        <v>711</v>
      </c>
      <c r="C600" s="341" t="s">
        <v>327</v>
      </c>
      <c r="D600" s="342">
        <v>-3501201.25</v>
      </c>
      <c r="E600" s="342">
        <v>0</v>
      </c>
      <c r="F600" s="342">
        <v>0</v>
      </c>
      <c r="G600" s="342">
        <v>-3501201.25</v>
      </c>
      <c r="K600" s="343"/>
    </row>
    <row r="601" spans="1:11" x14ac:dyDescent="0.2">
      <c r="A601" s="340">
        <v>4155050225</v>
      </c>
      <c r="B601" s="341" t="s">
        <v>375</v>
      </c>
      <c r="C601" s="341" t="s">
        <v>327</v>
      </c>
      <c r="D601" s="342">
        <v>-2294495.69</v>
      </c>
      <c r="E601" s="342">
        <v>0</v>
      </c>
      <c r="F601" s="342">
        <v>0</v>
      </c>
      <c r="G601" s="342">
        <v>-2294495.69</v>
      </c>
      <c r="K601" s="343"/>
    </row>
    <row r="602" spans="1:11" x14ac:dyDescent="0.2">
      <c r="A602" s="340">
        <v>4191</v>
      </c>
      <c r="B602" s="341" t="s">
        <v>712</v>
      </c>
      <c r="C602" s="341" t="s">
        <v>327</v>
      </c>
      <c r="D602" s="342">
        <v>-193376.61</v>
      </c>
      <c r="E602" s="342">
        <v>1391355</v>
      </c>
      <c r="F602" s="342">
        <v>1391355</v>
      </c>
      <c r="G602" s="342">
        <v>-193376.61</v>
      </c>
      <c r="K602" s="343"/>
    </row>
    <row r="603" spans="1:11" x14ac:dyDescent="0.2">
      <c r="A603" s="340">
        <v>419110</v>
      </c>
      <c r="B603" s="341" t="s">
        <v>713</v>
      </c>
      <c r="C603" s="341" t="s">
        <v>327</v>
      </c>
      <c r="D603" s="342">
        <v>-193376.61</v>
      </c>
      <c r="E603" s="342">
        <v>1391355</v>
      </c>
      <c r="F603" s="342">
        <v>1391355</v>
      </c>
      <c r="G603" s="342">
        <v>-193376.61</v>
      </c>
      <c r="K603" s="343"/>
    </row>
    <row r="604" spans="1:11" x14ac:dyDescent="0.2">
      <c r="A604" s="340">
        <v>41911001</v>
      </c>
      <c r="B604" s="341" t="s">
        <v>714</v>
      </c>
      <c r="C604" s="341" t="s">
        <v>327</v>
      </c>
      <c r="D604" s="342">
        <v>-193376.61</v>
      </c>
      <c r="E604" s="342">
        <v>1391355</v>
      </c>
      <c r="F604" s="342">
        <v>1391355</v>
      </c>
      <c r="G604" s="342">
        <v>-193376.61</v>
      </c>
      <c r="K604" s="343"/>
    </row>
    <row r="605" spans="1:11" x14ac:dyDescent="0.2">
      <c r="A605" s="340">
        <v>4191100101</v>
      </c>
      <c r="B605" s="341" t="s">
        <v>715</v>
      </c>
      <c r="C605" s="341" t="s">
        <v>327</v>
      </c>
      <c r="D605" s="342">
        <v>-12376.61</v>
      </c>
      <c r="E605" s="342">
        <v>1391355</v>
      </c>
      <c r="F605" s="342">
        <v>1391355</v>
      </c>
      <c r="G605" s="342">
        <v>-12376.61</v>
      </c>
      <c r="K605" s="343"/>
    </row>
    <row r="606" spans="1:11" x14ac:dyDescent="0.2">
      <c r="A606" s="340">
        <v>4191100102</v>
      </c>
      <c r="B606" s="341" t="s">
        <v>716</v>
      </c>
      <c r="C606" s="341" t="s">
        <v>327</v>
      </c>
      <c r="D606" s="342">
        <v>-181000</v>
      </c>
      <c r="E606" s="342">
        <v>0</v>
      </c>
      <c r="F606" s="342">
        <v>0</v>
      </c>
      <c r="G606" s="342">
        <v>-181000</v>
      </c>
      <c r="K606" s="343"/>
    </row>
    <row r="607" spans="1:11" x14ac:dyDescent="0.2">
      <c r="A607" s="340">
        <v>4195</v>
      </c>
      <c r="B607" s="341" t="s">
        <v>717</v>
      </c>
      <c r="C607" s="341" t="s">
        <v>327</v>
      </c>
      <c r="D607" s="342">
        <v>-162873395.47</v>
      </c>
      <c r="E607" s="342">
        <v>0</v>
      </c>
      <c r="F607" s="342">
        <v>9325872.9100000001</v>
      </c>
      <c r="G607" s="342">
        <v>-172199268.38</v>
      </c>
      <c r="K607" s="343"/>
    </row>
    <row r="608" spans="1:11" x14ac:dyDescent="0.2">
      <c r="A608" s="340">
        <v>419540</v>
      </c>
      <c r="B608" s="341" t="s">
        <v>425</v>
      </c>
      <c r="C608" s="341" t="s">
        <v>327</v>
      </c>
      <c r="D608" s="342">
        <v>0</v>
      </c>
      <c r="E608" s="342">
        <v>0</v>
      </c>
      <c r="F608" s="342">
        <v>2492076</v>
      </c>
      <c r="G608" s="342">
        <v>-2492076</v>
      </c>
      <c r="K608" s="343"/>
    </row>
    <row r="609" spans="1:11" x14ac:dyDescent="0.2">
      <c r="A609" s="340">
        <v>41954010</v>
      </c>
      <c r="B609" s="341" t="s">
        <v>425</v>
      </c>
      <c r="C609" s="341" t="s">
        <v>327</v>
      </c>
      <c r="D609" s="342">
        <v>0</v>
      </c>
      <c r="E609" s="342">
        <v>0</v>
      </c>
      <c r="F609" s="342">
        <v>2492076</v>
      </c>
      <c r="G609" s="342">
        <v>-2492076</v>
      </c>
      <c r="K609" s="343"/>
    </row>
    <row r="610" spans="1:11" x14ac:dyDescent="0.2">
      <c r="A610" s="340">
        <v>4195401001</v>
      </c>
      <c r="B610" s="341" t="s">
        <v>425</v>
      </c>
      <c r="C610" s="341" t="s">
        <v>327</v>
      </c>
      <c r="D610" s="342">
        <v>0</v>
      </c>
      <c r="E610" s="342">
        <v>0</v>
      </c>
      <c r="F610" s="342">
        <v>2492076</v>
      </c>
      <c r="G610" s="342">
        <v>-2492076</v>
      </c>
      <c r="K610" s="343"/>
    </row>
    <row r="611" spans="1:11" x14ac:dyDescent="0.2">
      <c r="A611" s="340">
        <v>419540100101</v>
      </c>
      <c r="B611" s="341" t="s">
        <v>718</v>
      </c>
      <c r="C611" s="341" t="s">
        <v>327</v>
      </c>
      <c r="D611" s="342">
        <v>0</v>
      </c>
      <c r="E611" s="342">
        <v>0</v>
      </c>
      <c r="F611" s="342">
        <v>2492076</v>
      </c>
      <c r="G611" s="342">
        <v>-2492076</v>
      </c>
      <c r="K611" s="343"/>
    </row>
    <row r="612" spans="1:11" x14ac:dyDescent="0.2">
      <c r="A612" s="340">
        <v>419595</v>
      </c>
      <c r="B612" s="341" t="s">
        <v>425</v>
      </c>
      <c r="C612" s="341" t="s">
        <v>327</v>
      </c>
      <c r="D612" s="342">
        <v>-162873395.47</v>
      </c>
      <c r="E612" s="342">
        <v>0</v>
      </c>
      <c r="F612" s="342">
        <v>6833796.9100000001</v>
      </c>
      <c r="G612" s="342">
        <v>-169707192.38</v>
      </c>
      <c r="K612" s="343"/>
    </row>
    <row r="613" spans="1:11" x14ac:dyDescent="0.2">
      <c r="A613" s="340">
        <v>41959501</v>
      </c>
      <c r="B613" s="341" t="s">
        <v>719</v>
      </c>
      <c r="C613" s="341" t="s">
        <v>327</v>
      </c>
      <c r="D613" s="342">
        <v>-8330.11</v>
      </c>
      <c r="E613" s="342">
        <v>0</v>
      </c>
      <c r="F613" s="342">
        <v>1308.9100000000001</v>
      </c>
      <c r="G613" s="342">
        <v>-9639.02</v>
      </c>
      <c r="K613" s="343"/>
    </row>
    <row r="614" spans="1:11" x14ac:dyDescent="0.2">
      <c r="A614" s="340">
        <v>4195950101</v>
      </c>
      <c r="B614" s="341" t="s">
        <v>720</v>
      </c>
      <c r="C614" s="341" t="s">
        <v>327</v>
      </c>
      <c r="D614" s="342">
        <v>-6395.03</v>
      </c>
      <c r="E614" s="342">
        <v>0</v>
      </c>
      <c r="F614" s="342">
        <v>836.58</v>
      </c>
      <c r="G614" s="342">
        <v>-7231.61</v>
      </c>
      <c r="K614" s="343"/>
    </row>
    <row r="615" spans="1:11" x14ac:dyDescent="0.2">
      <c r="A615" s="340">
        <v>4195950102</v>
      </c>
      <c r="B615" s="341" t="s">
        <v>721</v>
      </c>
      <c r="C615" s="341" t="s">
        <v>327</v>
      </c>
      <c r="D615" s="342">
        <v>-0.33</v>
      </c>
      <c r="E615" s="342">
        <v>0</v>
      </c>
      <c r="F615" s="342">
        <v>0</v>
      </c>
      <c r="G615" s="342">
        <v>-0.33</v>
      </c>
      <c r="K615" s="343"/>
    </row>
    <row r="616" spans="1:11" x14ac:dyDescent="0.2">
      <c r="A616" s="340">
        <v>4195950103</v>
      </c>
      <c r="B616" s="341" t="s">
        <v>722</v>
      </c>
      <c r="C616" s="341" t="s">
        <v>327</v>
      </c>
      <c r="D616" s="342">
        <v>-1934.75</v>
      </c>
      <c r="E616" s="342">
        <v>0</v>
      </c>
      <c r="F616" s="342">
        <v>0.33</v>
      </c>
      <c r="G616" s="342">
        <v>-1935.08</v>
      </c>
      <c r="K616" s="343"/>
    </row>
    <row r="617" spans="1:11" x14ac:dyDescent="0.2">
      <c r="A617" s="340">
        <v>4195950104</v>
      </c>
      <c r="B617" s="341" t="s">
        <v>1019</v>
      </c>
      <c r="C617" s="341" t="s">
        <v>327</v>
      </c>
      <c r="D617" s="342">
        <v>0</v>
      </c>
      <c r="E617" s="342">
        <v>0</v>
      </c>
      <c r="F617" s="342">
        <v>472</v>
      </c>
      <c r="G617" s="342">
        <v>-472</v>
      </c>
      <c r="K617" s="343"/>
    </row>
    <row r="618" spans="1:11" x14ac:dyDescent="0.2">
      <c r="A618" s="340">
        <v>41959502</v>
      </c>
      <c r="B618" s="341" t="s">
        <v>723</v>
      </c>
      <c r="C618" s="341" t="s">
        <v>327</v>
      </c>
      <c r="D618" s="342">
        <v>-157696410.53999999</v>
      </c>
      <c r="E618" s="342">
        <v>0</v>
      </c>
      <c r="F618" s="342">
        <v>6832488</v>
      </c>
      <c r="G618" s="342">
        <v>-164528898.53999999</v>
      </c>
      <c r="K618" s="343"/>
    </row>
    <row r="619" spans="1:11" x14ac:dyDescent="0.2">
      <c r="A619" s="340">
        <v>4195950201</v>
      </c>
      <c r="B619" s="341" t="s">
        <v>724</v>
      </c>
      <c r="C619" s="341" t="s">
        <v>327</v>
      </c>
      <c r="D619" s="342">
        <v>-157696410.53999999</v>
      </c>
      <c r="E619" s="342">
        <v>0</v>
      </c>
      <c r="F619" s="342">
        <v>6832488</v>
      </c>
      <c r="G619" s="342">
        <v>-164528898.53999999</v>
      </c>
      <c r="K619" s="343"/>
    </row>
    <row r="620" spans="1:11" x14ac:dyDescent="0.2">
      <c r="A620" s="340">
        <v>419595020101</v>
      </c>
      <c r="B620" s="341" t="s">
        <v>725</v>
      </c>
      <c r="C620" s="341" t="s">
        <v>327</v>
      </c>
      <c r="D620" s="342">
        <v>-157696410.53999999</v>
      </c>
      <c r="E620" s="342">
        <v>0</v>
      </c>
      <c r="F620" s="342">
        <v>6832488</v>
      </c>
      <c r="G620" s="342">
        <v>-164528898.53999999</v>
      </c>
      <c r="K620" s="343"/>
    </row>
    <row r="621" spans="1:11" x14ac:dyDescent="0.2">
      <c r="A621" s="340">
        <v>41959505</v>
      </c>
      <c r="B621" s="341" t="s">
        <v>726</v>
      </c>
      <c r="C621" s="341" t="s">
        <v>327</v>
      </c>
      <c r="D621" s="342">
        <v>-3825000</v>
      </c>
      <c r="E621" s="342">
        <v>0</v>
      </c>
      <c r="F621" s="342">
        <v>0</v>
      </c>
      <c r="G621" s="342">
        <v>-3825000</v>
      </c>
      <c r="K621" s="343"/>
    </row>
    <row r="622" spans="1:11" x14ac:dyDescent="0.2">
      <c r="A622" s="340">
        <v>4195950501</v>
      </c>
      <c r="B622" s="341" t="s">
        <v>727</v>
      </c>
      <c r="C622" s="341" t="s">
        <v>327</v>
      </c>
      <c r="D622" s="342">
        <v>-3825000</v>
      </c>
      <c r="E622" s="342">
        <v>0</v>
      </c>
      <c r="F622" s="342">
        <v>0</v>
      </c>
      <c r="G622" s="342">
        <v>-3825000</v>
      </c>
      <c r="K622" s="343"/>
    </row>
    <row r="623" spans="1:11" x14ac:dyDescent="0.2">
      <c r="A623" s="340">
        <v>41959508</v>
      </c>
      <c r="B623" s="341" t="s">
        <v>425</v>
      </c>
      <c r="C623" s="341" t="s">
        <v>327</v>
      </c>
      <c r="D623" s="342">
        <v>-1343654.82</v>
      </c>
      <c r="E623" s="342">
        <v>0</v>
      </c>
      <c r="F623" s="342">
        <v>0</v>
      </c>
      <c r="G623" s="342">
        <v>-1343654.82</v>
      </c>
      <c r="K623" s="343"/>
    </row>
    <row r="624" spans="1:11" x14ac:dyDescent="0.2">
      <c r="A624" s="340">
        <v>4195950801</v>
      </c>
      <c r="B624" s="341" t="s">
        <v>425</v>
      </c>
      <c r="C624" s="341" t="s">
        <v>327</v>
      </c>
      <c r="D624" s="342">
        <v>-1168341.22</v>
      </c>
      <c r="E624" s="342">
        <v>0</v>
      </c>
      <c r="F624" s="342">
        <v>0</v>
      </c>
      <c r="G624" s="342">
        <v>-1168341.22</v>
      </c>
      <c r="K624" s="343"/>
    </row>
    <row r="625" spans="1:11" x14ac:dyDescent="0.2">
      <c r="A625" s="340">
        <v>4195950803</v>
      </c>
      <c r="B625" s="341" t="s">
        <v>728</v>
      </c>
      <c r="C625" s="341" t="s">
        <v>327</v>
      </c>
      <c r="D625" s="342">
        <v>-175313.6</v>
      </c>
      <c r="E625" s="342">
        <v>0</v>
      </c>
      <c r="F625" s="342">
        <v>0</v>
      </c>
      <c r="G625" s="342">
        <v>-175313.6</v>
      </c>
      <c r="K625" s="343"/>
    </row>
    <row r="626" spans="1:11" x14ac:dyDescent="0.2">
      <c r="A626" s="340">
        <v>4198</v>
      </c>
      <c r="B626" s="341" t="s">
        <v>729</v>
      </c>
      <c r="C626" s="341" t="s">
        <v>327</v>
      </c>
      <c r="D626" s="342">
        <v>-30704201.350000001</v>
      </c>
      <c r="E626" s="342">
        <v>0</v>
      </c>
      <c r="F626" s="342">
        <v>5500</v>
      </c>
      <c r="G626" s="342">
        <v>-30709701.350000001</v>
      </c>
      <c r="K626" s="343"/>
    </row>
    <row r="627" spans="1:11" x14ac:dyDescent="0.2">
      <c r="A627" s="340">
        <v>419805</v>
      </c>
      <c r="B627" s="341" t="s">
        <v>730</v>
      </c>
      <c r="C627" s="341" t="s">
        <v>327</v>
      </c>
      <c r="D627" s="342">
        <v>-30704201.350000001</v>
      </c>
      <c r="E627" s="342">
        <v>0</v>
      </c>
      <c r="F627" s="342">
        <v>5500</v>
      </c>
      <c r="G627" s="342">
        <v>-30709701.350000001</v>
      </c>
      <c r="K627" s="343"/>
    </row>
    <row r="628" spans="1:11" x14ac:dyDescent="0.2">
      <c r="A628" s="340">
        <v>41980501</v>
      </c>
      <c r="B628" s="341" t="s">
        <v>730</v>
      </c>
      <c r="C628" s="341" t="s">
        <v>327</v>
      </c>
      <c r="D628" s="342">
        <v>-30643701.350000001</v>
      </c>
      <c r="E628" s="342">
        <v>0</v>
      </c>
      <c r="F628" s="342">
        <v>0</v>
      </c>
      <c r="G628" s="342">
        <v>-30643701.350000001</v>
      </c>
      <c r="K628" s="343"/>
    </row>
    <row r="629" spans="1:11" x14ac:dyDescent="0.2">
      <c r="A629" s="340">
        <v>4198050101</v>
      </c>
      <c r="B629" s="341" t="s">
        <v>731</v>
      </c>
      <c r="C629" s="341" t="s">
        <v>327</v>
      </c>
      <c r="D629" s="342">
        <v>-30643701.350000001</v>
      </c>
      <c r="E629" s="342">
        <v>0</v>
      </c>
      <c r="F629" s="342">
        <v>0</v>
      </c>
      <c r="G629" s="342">
        <v>-30643701.350000001</v>
      </c>
      <c r="K629" s="343"/>
    </row>
    <row r="630" spans="1:11" x14ac:dyDescent="0.2">
      <c r="A630" s="340">
        <v>41980502</v>
      </c>
      <c r="B630" s="341" t="s">
        <v>732</v>
      </c>
      <c r="C630" s="341" t="s">
        <v>327</v>
      </c>
      <c r="D630" s="342">
        <v>-60500</v>
      </c>
      <c r="E630" s="342">
        <v>0</v>
      </c>
      <c r="F630" s="342">
        <v>5500</v>
      </c>
      <c r="G630" s="342">
        <v>-66000</v>
      </c>
      <c r="K630" s="343"/>
    </row>
    <row r="631" spans="1:11" x14ac:dyDescent="0.2">
      <c r="A631" s="340">
        <v>4198050203</v>
      </c>
      <c r="B631" s="341" t="s">
        <v>733</v>
      </c>
      <c r="C631" s="341" t="s">
        <v>327</v>
      </c>
      <c r="D631" s="342">
        <v>-60500</v>
      </c>
      <c r="E631" s="342">
        <v>0</v>
      </c>
      <c r="F631" s="342">
        <v>5500</v>
      </c>
      <c r="G631" s="342">
        <v>-66000</v>
      </c>
      <c r="K631" s="343"/>
    </row>
    <row r="632" spans="1:11" x14ac:dyDescent="0.2">
      <c r="A632" s="340">
        <v>5</v>
      </c>
      <c r="B632" s="341" t="s">
        <v>724</v>
      </c>
      <c r="C632" s="341" t="s">
        <v>327</v>
      </c>
      <c r="D632" s="342">
        <v>53777358800.339996</v>
      </c>
      <c r="E632" s="342">
        <v>7482770205.7700005</v>
      </c>
      <c r="F632" s="342">
        <v>1765137527.1800001</v>
      </c>
      <c r="G632" s="342">
        <v>59494991478.93</v>
      </c>
      <c r="K632" s="343"/>
    </row>
    <row r="633" spans="1:11" x14ac:dyDescent="0.2">
      <c r="A633" s="340">
        <v>51</v>
      </c>
      <c r="B633" s="341" t="s">
        <v>734</v>
      </c>
      <c r="C633" s="341" t="s">
        <v>327</v>
      </c>
      <c r="D633" s="342">
        <v>42619873370.889999</v>
      </c>
      <c r="E633" s="342">
        <v>5880662008.2299995</v>
      </c>
      <c r="F633" s="342">
        <v>1523419023.49</v>
      </c>
      <c r="G633" s="342">
        <v>46977116355.629997</v>
      </c>
      <c r="K633" s="343"/>
    </row>
    <row r="634" spans="1:11" x14ac:dyDescent="0.2">
      <c r="A634" s="340">
        <v>5103</v>
      </c>
      <c r="B634" s="341" t="s">
        <v>735</v>
      </c>
      <c r="C634" s="341" t="s">
        <v>327</v>
      </c>
      <c r="D634" s="342">
        <v>54626010.100000001</v>
      </c>
      <c r="E634" s="342">
        <v>5811017.04</v>
      </c>
      <c r="F634" s="342">
        <v>2002054</v>
      </c>
      <c r="G634" s="342">
        <v>58434973.140000001</v>
      </c>
      <c r="K634" s="343"/>
    </row>
    <row r="635" spans="1:11" x14ac:dyDescent="0.2">
      <c r="A635" s="340">
        <v>510355</v>
      </c>
      <c r="B635" s="341" t="s">
        <v>736</v>
      </c>
      <c r="C635" s="341" t="s">
        <v>327</v>
      </c>
      <c r="D635" s="342">
        <v>54626010.100000001</v>
      </c>
      <c r="E635" s="342">
        <v>3808963.04</v>
      </c>
      <c r="F635" s="342">
        <v>0</v>
      </c>
      <c r="G635" s="342">
        <v>58434973.140000001</v>
      </c>
      <c r="K635" s="343"/>
    </row>
    <row r="636" spans="1:11" x14ac:dyDescent="0.2">
      <c r="A636" s="340">
        <v>51035501</v>
      </c>
      <c r="B636" s="341" t="s">
        <v>736</v>
      </c>
      <c r="C636" s="341" t="s">
        <v>327</v>
      </c>
      <c r="D636" s="342">
        <v>25821943.100000001</v>
      </c>
      <c r="E636" s="342">
        <v>1806909.04</v>
      </c>
      <c r="F636" s="342">
        <v>0</v>
      </c>
      <c r="G636" s="342">
        <v>27628852.140000001</v>
      </c>
      <c r="K636" s="343"/>
    </row>
    <row r="637" spans="1:11" x14ac:dyDescent="0.2">
      <c r="A637" s="340">
        <v>51035502</v>
      </c>
      <c r="B637" s="341" t="s">
        <v>737</v>
      </c>
      <c r="C637" s="341" t="s">
        <v>327</v>
      </c>
      <c r="D637" s="342">
        <v>28804067</v>
      </c>
      <c r="E637" s="342">
        <v>2002054</v>
      </c>
      <c r="F637" s="342">
        <v>0</v>
      </c>
      <c r="G637" s="342">
        <v>30806121</v>
      </c>
      <c r="K637" s="343"/>
    </row>
    <row r="638" spans="1:11" x14ac:dyDescent="0.2">
      <c r="A638" s="340">
        <v>510395</v>
      </c>
      <c r="B638" s="341" t="s">
        <v>1020</v>
      </c>
      <c r="C638" s="341" t="s">
        <v>327</v>
      </c>
      <c r="D638" s="342">
        <v>0</v>
      </c>
      <c r="E638" s="342">
        <v>2002054</v>
      </c>
      <c r="F638" s="342">
        <v>2002054</v>
      </c>
      <c r="G638" s="342">
        <v>0</v>
      </c>
      <c r="K638" s="343"/>
    </row>
    <row r="639" spans="1:11" x14ac:dyDescent="0.2">
      <c r="A639" s="340">
        <v>51039502</v>
      </c>
      <c r="B639" s="341" t="s">
        <v>1021</v>
      </c>
      <c r="C639" s="341" t="s">
        <v>327</v>
      </c>
      <c r="D639" s="342">
        <v>0</v>
      </c>
      <c r="E639" s="342">
        <v>2002054</v>
      </c>
      <c r="F639" s="342">
        <v>2002054</v>
      </c>
      <c r="G639" s="342">
        <v>0</v>
      </c>
      <c r="K639" s="343"/>
    </row>
    <row r="640" spans="1:11" x14ac:dyDescent="0.2">
      <c r="A640" s="340">
        <v>5103950201</v>
      </c>
      <c r="B640" s="341" t="s">
        <v>1022</v>
      </c>
      <c r="C640" s="341" t="s">
        <v>327</v>
      </c>
      <c r="D640" s="342">
        <v>0</v>
      </c>
      <c r="E640" s="342">
        <v>2002054</v>
      </c>
      <c r="F640" s="342">
        <v>2002054</v>
      </c>
      <c r="G640" s="342">
        <v>0</v>
      </c>
      <c r="K640" s="343"/>
    </row>
    <row r="641" spans="1:11" x14ac:dyDescent="0.2">
      <c r="A641" s="340">
        <v>5106</v>
      </c>
      <c r="B641" s="341" t="s">
        <v>738</v>
      </c>
      <c r="C641" s="341" t="s">
        <v>327</v>
      </c>
      <c r="D641" s="342">
        <v>1897171731.8399999</v>
      </c>
      <c r="E641" s="342">
        <v>127294572.31</v>
      </c>
      <c r="F641" s="342">
        <v>0</v>
      </c>
      <c r="G641" s="342">
        <v>2024466304.1500001</v>
      </c>
      <c r="K641" s="343"/>
    </row>
    <row r="642" spans="1:11" x14ac:dyDescent="0.2">
      <c r="A642" s="340">
        <v>510605</v>
      </c>
      <c r="B642" s="341" t="s">
        <v>671</v>
      </c>
      <c r="C642" s="341" t="s">
        <v>327</v>
      </c>
      <c r="D642" s="342">
        <v>1897171731.8399999</v>
      </c>
      <c r="E642" s="342">
        <v>127294572.31</v>
      </c>
      <c r="F642" s="342">
        <v>0</v>
      </c>
      <c r="G642" s="342">
        <v>2024466304.1500001</v>
      </c>
      <c r="K642" s="343"/>
    </row>
    <row r="643" spans="1:11" x14ac:dyDescent="0.2">
      <c r="A643" s="340">
        <v>51060501</v>
      </c>
      <c r="B643" s="341" t="s">
        <v>671</v>
      </c>
      <c r="C643" s="341" t="s">
        <v>327</v>
      </c>
      <c r="D643" s="342">
        <v>1897171731.8399999</v>
      </c>
      <c r="E643" s="342">
        <v>127294572.31</v>
      </c>
      <c r="F643" s="342">
        <v>0</v>
      </c>
      <c r="G643" s="342">
        <v>2024466304.1500001</v>
      </c>
      <c r="K643" s="343"/>
    </row>
    <row r="644" spans="1:11" x14ac:dyDescent="0.2">
      <c r="A644" s="340">
        <v>5108</v>
      </c>
      <c r="B644" s="341" t="s">
        <v>739</v>
      </c>
      <c r="C644" s="341" t="s">
        <v>327</v>
      </c>
      <c r="D644" s="342">
        <v>56895345.950000003</v>
      </c>
      <c r="E644" s="342">
        <v>762483.75</v>
      </c>
      <c r="F644" s="342">
        <v>0</v>
      </c>
      <c r="G644" s="342">
        <v>57657829.700000003</v>
      </c>
      <c r="K644" s="343"/>
    </row>
    <row r="645" spans="1:11" x14ac:dyDescent="0.2">
      <c r="A645" s="340">
        <v>510805</v>
      </c>
      <c r="B645" s="341" t="s">
        <v>671</v>
      </c>
      <c r="C645" s="341" t="s">
        <v>327</v>
      </c>
      <c r="D645" s="342">
        <v>56895345.950000003</v>
      </c>
      <c r="E645" s="342">
        <v>762483.75</v>
      </c>
      <c r="F645" s="342">
        <v>0</v>
      </c>
      <c r="G645" s="342">
        <v>57657829.700000003</v>
      </c>
      <c r="K645" s="343"/>
    </row>
    <row r="646" spans="1:11" x14ac:dyDescent="0.2">
      <c r="A646" s="340">
        <v>51080501</v>
      </c>
      <c r="B646" s="341" t="s">
        <v>671</v>
      </c>
      <c r="C646" s="341" t="s">
        <v>327</v>
      </c>
      <c r="D646" s="342">
        <v>20058443.079999998</v>
      </c>
      <c r="E646" s="342">
        <v>0</v>
      </c>
      <c r="F646" s="342">
        <v>0</v>
      </c>
      <c r="G646" s="342">
        <v>20058443.079999998</v>
      </c>
      <c r="K646" s="343"/>
    </row>
    <row r="647" spans="1:11" x14ac:dyDescent="0.2">
      <c r="A647" s="340">
        <v>51080502</v>
      </c>
      <c r="B647" s="341" t="s">
        <v>675</v>
      </c>
      <c r="C647" s="341" t="s">
        <v>327</v>
      </c>
      <c r="D647" s="342">
        <v>36836902.869999997</v>
      </c>
      <c r="E647" s="342">
        <v>762483.75</v>
      </c>
      <c r="F647" s="342">
        <v>0</v>
      </c>
      <c r="G647" s="342">
        <v>37599386.619999997</v>
      </c>
      <c r="K647" s="343"/>
    </row>
    <row r="648" spans="1:11" x14ac:dyDescent="0.2">
      <c r="A648" s="340">
        <v>5115</v>
      </c>
      <c r="B648" s="341" t="s">
        <v>397</v>
      </c>
      <c r="C648" s="341" t="s">
        <v>327</v>
      </c>
      <c r="D648" s="342">
        <v>209411997.41</v>
      </c>
      <c r="E648" s="342">
        <v>18488125.800000001</v>
      </c>
      <c r="F648" s="342">
        <v>852103.44</v>
      </c>
      <c r="G648" s="342">
        <v>227048019.77000001</v>
      </c>
      <c r="K648" s="343"/>
    </row>
    <row r="649" spans="1:11" x14ac:dyDescent="0.2">
      <c r="A649" s="340">
        <v>511512</v>
      </c>
      <c r="B649" s="341" t="s">
        <v>740</v>
      </c>
      <c r="C649" s="341" t="s">
        <v>327</v>
      </c>
      <c r="D649" s="342">
        <v>63698721.409999996</v>
      </c>
      <c r="E649" s="342">
        <v>6044092.7999999998</v>
      </c>
      <c r="F649" s="342">
        <v>852103.44</v>
      </c>
      <c r="G649" s="342">
        <v>68890710.769999996</v>
      </c>
      <c r="K649" s="343"/>
    </row>
    <row r="650" spans="1:11" x14ac:dyDescent="0.2">
      <c r="A650" s="340">
        <v>51151201</v>
      </c>
      <c r="B650" s="341" t="s">
        <v>741</v>
      </c>
      <c r="C650" s="341" t="s">
        <v>327</v>
      </c>
      <c r="D650" s="342">
        <v>55961222.409999996</v>
      </c>
      <c r="E650" s="342">
        <v>5350798.8</v>
      </c>
      <c r="F650" s="342">
        <v>852103.44</v>
      </c>
      <c r="G650" s="342">
        <v>60459917.770000003</v>
      </c>
      <c r="K650" s="343"/>
    </row>
    <row r="651" spans="1:11" x14ac:dyDescent="0.2">
      <c r="A651" s="340">
        <v>51151202</v>
      </c>
      <c r="B651" s="341" t="s">
        <v>742</v>
      </c>
      <c r="C651" s="341" t="s">
        <v>327</v>
      </c>
      <c r="D651" s="342">
        <v>7737499</v>
      </c>
      <c r="E651" s="342">
        <v>693294</v>
      </c>
      <c r="F651" s="342">
        <v>0</v>
      </c>
      <c r="G651" s="342">
        <v>8430793</v>
      </c>
      <c r="K651" s="343"/>
    </row>
    <row r="652" spans="1:11" x14ac:dyDescent="0.2">
      <c r="A652" s="340">
        <v>511595</v>
      </c>
      <c r="B652" s="341" t="s">
        <v>425</v>
      </c>
      <c r="C652" s="341" t="s">
        <v>327</v>
      </c>
      <c r="D652" s="342">
        <v>145713276</v>
      </c>
      <c r="E652" s="342">
        <v>12444033</v>
      </c>
      <c r="F652" s="342">
        <v>0</v>
      </c>
      <c r="G652" s="342">
        <v>158157309</v>
      </c>
      <c r="K652" s="343"/>
    </row>
    <row r="653" spans="1:11" x14ac:dyDescent="0.2">
      <c r="A653" s="340">
        <v>51159501</v>
      </c>
      <c r="B653" s="341" t="s">
        <v>743</v>
      </c>
      <c r="C653" s="341" t="s">
        <v>327</v>
      </c>
      <c r="D653" s="342">
        <v>145531996</v>
      </c>
      <c r="E653" s="342">
        <v>12433263</v>
      </c>
      <c r="F653" s="342">
        <v>0</v>
      </c>
      <c r="G653" s="342">
        <v>157965259</v>
      </c>
      <c r="K653" s="343"/>
    </row>
    <row r="654" spans="1:11" x14ac:dyDescent="0.2">
      <c r="A654" s="340">
        <v>51159502</v>
      </c>
      <c r="B654" s="341" t="s">
        <v>744</v>
      </c>
      <c r="C654" s="341" t="s">
        <v>327</v>
      </c>
      <c r="D654" s="342">
        <v>181280</v>
      </c>
      <c r="E654" s="342">
        <v>10770</v>
      </c>
      <c r="F654" s="342">
        <v>0</v>
      </c>
      <c r="G654" s="342">
        <v>192050</v>
      </c>
      <c r="K654" s="343"/>
    </row>
    <row r="655" spans="1:11" x14ac:dyDescent="0.2">
      <c r="A655" s="340">
        <v>5118</v>
      </c>
      <c r="B655" s="341" t="s">
        <v>745</v>
      </c>
      <c r="C655" s="341" t="s">
        <v>327</v>
      </c>
      <c r="D655" s="342">
        <v>6601886</v>
      </c>
      <c r="E655" s="342">
        <v>1416568</v>
      </c>
      <c r="F655" s="342">
        <v>0</v>
      </c>
      <c r="G655" s="342">
        <v>8018454</v>
      </c>
      <c r="K655" s="343"/>
    </row>
    <row r="656" spans="1:11" x14ac:dyDescent="0.2">
      <c r="A656" s="340">
        <v>511805</v>
      </c>
      <c r="B656" s="341" t="s">
        <v>746</v>
      </c>
      <c r="C656" s="341" t="s">
        <v>327</v>
      </c>
      <c r="D656" s="342">
        <v>2588596</v>
      </c>
      <c r="E656" s="342">
        <v>7800</v>
      </c>
      <c r="F656" s="342">
        <v>0</v>
      </c>
      <c r="G656" s="342">
        <v>2596396</v>
      </c>
      <c r="K656" s="343"/>
    </row>
    <row r="657" spans="1:11" x14ac:dyDescent="0.2">
      <c r="A657" s="340">
        <v>51180502</v>
      </c>
      <c r="B657" s="341" t="s">
        <v>747</v>
      </c>
      <c r="C657" s="341" t="s">
        <v>327</v>
      </c>
      <c r="D657" s="342">
        <v>1962436</v>
      </c>
      <c r="E657" s="342">
        <v>0</v>
      </c>
      <c r="F657" s="342">
        <v>0</v>
      </c>
      <c r="G657" s="342">
        <v>1962436</v>
      </c>
      <c r="K657" s="343"/>
    </row>
    <row r="658" spans="1:11" x14ac:dyDescent="0.2">
      <c r="A658" s="340">
        <v>51180503</v>
      </c>
      <c r="B658" s="341" t="s">
        <v>748</v>
      </c>
      <c r="C658" s="341" t="s">
        <v>327</v>
      </c>
      <c r="D658" s="342">
        <v>626160</v>
      </c>
      <c r="E658" s="342">
        <v>7800</v>
      </c>
      <c r="F658" s="342">
        <v>0</v>
      </c>
      <c r="G658" s="342">
        <v>633960</v>
      </c>
      <c r="K658" s="343"/>
    </row>
    <row r="659" spans="1:11" x14ac:dyDescent="0.2">
      <c r="A659" s="340">
        <v>511895</v>
      </c>
      <c r="B659" s="341" t="s">
        <v>425</v>
      </c>
      <c r="C659" s="341" t="s">
        <v>327</v>
      </c>
      <c r="D659" s="342">
        <v>4013290</v>
      </c>
      <c r="E659" s="342">
        <v>1408768</v>
      </c>
      <c r="F659" s="342">
        <v>0</v>
      </c>
      <c r="G659" s="342">
        <v>5422058</v>
      </c>
      <c r="K659" s="343"/>
    </row>
    <row r="660" spans="1:11" x14ac:dyDescent="0.2">
      <c r="A660" s="340">
        <v>51189501</v>
      </c>
      <c r="B660" s="341" t="s">
        <v>749</v>
      </c>
      <c r="C660" s="341" t="s">
        <v>327</v>
      </c>
      <c r="D660" s="342">
        <v>4013290</v>
      </c>
      <c r="E660" s="342">
        <v>1408768</v>
      </c>
      <c r="F660" s="342">
        <v>0</v>
      </c>
      <c r="G660" s="342">
        <v>5422058</v>
      </c>
      <c r="K660" s="343"/>
    </row>
    <row r="661" spans="1:11" x14ac:dyDescent="0.2">
      <c r="A661" s="340">
        <v>5120</v>
      </c>
      <c r="B661" s="341" t="s">
        <v>750</v>
      </c>
      <c r="C661" s="341" t="s">
        <v>327</v>
      </c>
      <c r="D661" s="342">
        <v>22529487705</v>
      </c>
      <c r="E661" s="342">
        <v>2746433506</v>
      </c>
      <c r="F661" s="342">
        <v>569657427</v>
      </c>
      <c r="G661" s="342">
        <v>24706263784</v>
      </c>
      <c r="K661" s="343"/>
    </row>
    <row r="662" spans="1:11" x14ac:dyDescent="0.2">
      <c r="A662" s="340">
        <v>512001</v>
      </c>
      <c r="B662" s="341" t="s">
        <v>245</v>
      </c>
      <c r="C662" s="341" t="s">
        <v>327</v>
      </c>
      <c r="D662" s="342">
        <v>3066641395</v>
      </c>
      <c r="E662" s="342">
        <v>314664867</v>
      </c>
      <c r="F662" s="342">
        <v>1481533</v>
      </c>
      <c r="G662" s="342">
        <v>3379824729</v>
      </c>
      <c r="K662" s="343"/>
    </row>
    <row r="663" spans="1:11" x14ac:dyDescent="0.2">
      <c r="A663" s="340">
        <v>51200101</v>
      </c>
      <c r="B663" s="341" t="s">
        <v>245</v>
      </c>
      <c r="C663" s="341" t="s">
        <v>327</v>
      </c>
      <c r="D663" s="342">
        <v>3066641395</v>
      </c>
      <c r="E663" s="342">
        <v>314664867</v>
      </c>
      <c r="F663" s="342">
        <v>1481533</v>
      </c>
      <c r="G663" s="342">
        <v>3379824729</v>
      </c>
      <c r="K663" s="343"/>
    </row>
    <row r="664" spans="1:11" x14ac:dyDescent="0.2">
      <c r="A664" s="340">
        <v>512002</v>
      </c>
      <c r="B664" s="341" t="s">
        <v>246</v>
      </c>
      <c r="C664" s="341" t="s">
        <v>327</v>
      </c>
      <c r="D664" s="342">
        <v>11430687463</v>
      </c>
      <c r="E664" s="342">
        <v>1129473525</v>
      </c>
      <c r="F664" s="342">
        <v>18435997</v>
      </c>
      <c r="G664" s="342">
        <v>12541724991</v>
      </c>
      <c r="K664" s="343"/>
    </row>
    <row r="665" spans="1:11" x14ac:dyDescent="0.2">
      <c r="A665" s="340">
        <v>51200201</v>
      </c>
      <c r="B665" s="341" t="s">
        <v>246</v>
      </c>
      <c r="C665" s="341" t="s">
        <v>327</v>
      </c>
      <c r="D665" s="342">
        <v>11357891722</v>
      </c>
      <c r="E665" s="342">
        <v>1128133552</v>
      </c>
      <c r="F665" s="342">
        <v>18435997</v>
      </c>
      <c r="G665" s="342">
        <v>12467589277</v>
      </c>
      <c r="K665" s="343"/>
    </row>
    <row r="666" spans="1:11" x14ac:dyDescent="0.2">
      <c r="A666" s="340">
        <v>51200202</v>
      </c>
      <c r="B666" s="341" t="s">
        <v>247</v>
      </c>
      <c r="C666" s="341" t="s">
        <v>327</v>
      </c>
      <c r="D666" s="342">
        <v>72795741</v>
      </c>
      <c r="E666" s="342">
        <v>1339973</v>
      </c>
      <c r="F666" s="342">
        <v>0</v>
      </c>
      <c r="G666" s="342">
        <v>74135714</v>
      </c>
      <c r="K666" s="343"/>
    </row>
    <row r="667" spans="1:11" x14ac:dyDescent="0.2">
      <c r="A667" s="340">
        <v>512004</v>
      </c>
      <c r="B667" s="341" t="s">
        <v>248</v>
      </c>
      <c r="C667" s="341" t="s">
        <v>327</v>
      </c>
      <c r="D667" s="342">
        <v>72192600</v>
      </c>
      <c r="E667" s="342">
        <v>7003800</v>
      </c>
      <c r="F667" s="342">
        <v>0</v>
      </c>
      <c r="G667" s="342">
        <v>79196400</v>
      </c>
      <c r="K667" s="343"/>
    </row>
    <row r="668" spans="1:11" x14ac:dyDescent="0.2">
      <c r="A668" s="340">
        <v>51200401</v>
      </c>
      <c r="B668" s="341" t="s">
        <v>248</v>
      </c>
      <c r="C668" s="341" t="s">
        <v>327</v>
      </c>
      <c r="D668" s="342">
        <v>72192600</v>
      </c>
      <c r="E668" s="342">
        <v>7003800</v>
      </c>
      <c r="F668" s="342">
        <v>0</v>
      </c>
      <c r="G668" s="342">
        <v>79196400</v>
      </c>
      <c r="K668" s="343"/>
    </row>
    <row r="669" spans="1:11" x14ac:dyDescent="0.2">
      <c r="A669" s="340">
        <v>512006</v>
      </c>
      <c r="B669" s="341" t="s">
        <v>249</v>
      </c>
      <c r="C669" s="341" t="s">
        <v>327</v>
      </c>
      <c r="D669" s="342">
        <v>1021168465</v>
      </c>
      <c r="E669" s="342">
        <v>99734003</v>
      </c>
      <c r="F669" s="342">
        <v>714371</v>
      </c>
      <c r="G669" s="342">
        <v>1120188097</v>
      </c>
      <c r="K669" s="343"/>
    </row>
    <row r="670" spans="1:11" x14ac:dyDescent="0.2">
      <c r="A670" s="340">
        <v>51200601</v>
      </c>
      <c r="B670" s="341" t="s">
        <v>249</v>
      </c>
      <c r="C670" s="341" t="s">
        <v>327</v>
      </c>
      <c r="D670" s="342">
        <v>1021168465</v>
      </c>
      <c r="E670" s="342">
        <v>99734003</v>
      </c>
      <c r="F670" s="342">
        <v>714371</v>
      </c>
      <c r="G670" s="342">
        <v>1120188097</v>
      </c>
      <c r="K670" s="343"/>
    </row>
    <row r="671" spans="1:11" x14ac:dyDescent="0.2">
      <c r="A671" s="340">
        <v>512007</v>
      </c>
      <c r="B671" s="341" t="s">
        <v>250</v>
      </c>
      <c r="C671" s="341" t="s">
        <v>327</v>
      </c>
      <c r="D671" s="342">
        <v>101878881</v>
      </c>
      <c r="E671" s="342">
        <v>19418831</v>
      </c>
      <c r="F671" s="342">
        <v>85725</v>
      </c>
      <c r="G671" s="342">
        <v>121211987</v>
      </c>
      <c r="K671" s="343"/>
    </row>
    <row r="672" spans="1:11" x14ac:dyDescent="0.2">
      <c r="A672" s="340">
        <v>51200701</v>
      </c>
      <c r="B672" s="341" t="s">
        <v>250</v>
      </c>
      <c r="C672" s="341" t="s">
        <v>327</v>
      </c>
      <c r="D672" s="342">
        <v>101878881</v>
      </c>
      <c r="E672" s="342">
        <v>19418831</v>
      </c>
      <c r="F672" s="342">
        <v>85725</v>
      </c>
      <c r="G672" s="342">
        <v>121211987</v>
      </c>
      <c r="K672" s="343"/>
    </row>
    <row r="673" spans="1:11" x14ac:dyDescent="0.2">
      <c r="A673" s="340">
        <v>512008</v>
      </c>
      <c r="B673" s="341" t="s">
        <v>251</v>
      </c>
      <c r="C673" s="341" t="s">
        <v>327</v>
      </c>
      <c r="D673" s="342">
        <v>1010019811</v>
      </c>
      <c r="E673" s="342">
        <v>643046242</v>
      </c>
      <c r="F673" s="342">
        <v>546284487</v>
      </c>
      <c r="G673" s="342">
        <v>1106781566</v>
      </c>
      <c r="K673" s="343"/>
    </row>
    <row r="674" spans="1:11" x14ac:dyDescent="0.2">
      <c r="A674" s="340">
        <v>51200801</v>
      </c>
      <c r="B674" s="341" t="s">
        <v>251</v>
      </c>
      <c r="C674" s="341" t="s">
        <v>327</v>
      </c>
      <c r="D674" s="342">
        <v>1010019811</v>
      </c>
      <c r="E674" s="342">
        <v>643046242</v>
      </c>
      <c r="F674" s="342">
        <v>546284487</v>
      </c>
      <c r="G674" s="342">
        <v>1106781566</v>
      </c>
      <c r="K674" s="343"/>
    </row>
    <row r="675" spans="1:11" x14ac:dyDescent="0.2">
      <c r="A675" s="340">
        <v>512010</v>
      </c>
      <c r="B675" s="341" t="s">
        <v>252</v>
      </c>
      <c r="C675" s="341" t="s">
        <v>327</v>
      </c>
      <c r="D675" s="342">
        <v>979079289</v>
      </c>
      <c r="E675" s="342">
        <v>80657686</v>
      </c>
      <c r="F675" s="342">
        <v>357186</v>
      </c>
      <c r="G675" s="342">
        <v>1059379789</v>
      </c>
      <c r="K675" s="343"/>
    </row>
    <row r="676" spans="1:11" x14ac:dyDescent="0.2">
      <c r="A676" s="340">
        <v>51201001</v>
      </c>
      <c r="B676" s="341" t="s">
        <v>252</v>
      </c>
      <c r="C676" s="341" t="s">
        <v>327</v>
      </c>
      <c r="D676" s="342">
        <v>979079289</v>
      </c>
      <c r="E676" s="342">
        <v>80657686</v>
      </c>
      <c r="F676" s="342">
        <v>357186</v>
      </c>
      <c r="G676" s="342">
        <v>1059379789</v>
      </c>
      <c r="K676" s="343"/>
    </row>
    <row r="677" spans="1:11" x14ac:dyDescent="0.2">
      <c r="A677" s="340">
        <v>512015</v>
      </c>
      <c r="B677" s="341" t="s">
        <v>254</v>
      </c>
      <c r="C677" s="341" t="s">
        <v>327</v>
      </c>
      <c r="D677" s="342">
        <v>1089127778</v>
      </c>
      <c r="E677" s="342">
        <v>15143703</v>
      </c>
      <c r="F677" s="342">
        <v>0</v>
      </c>
      <c r="G677" s="342">
        <v>1104271481</v>
      </c>
      <c r="K677" s="343"/>
    </row>
    <row r="678" spans="1:11" x14ac:dyDescent="0.2">
      <c r="A678" s="340">
        <v>51201501</v>
      </c>
      <c r="B678" s="341" t="s">
        <v>254</v>
      </c>
      <c r="C678" s="341" t="s">
        <v>327</v>
      </c>
      <c r="D678" s="342">
        <v>1089127778</v>
      </c>
      <c r="E678" s="342">
        <v>15143703</v>
      </c>
      <c r="F678" s="342">
        <v>0</v>
      </c>
      <c r="G678" s="342">
        <v>1104271481</v>
      </c>
      <c r="K678" s="343"/>
    </row>
    <row r="679" spans="1:11" x14ac:dyDescent="0.2">
      <c r="A679" s="340">
        <v>512016</v>
      </c>
      <c r="B679" s="341" t="s">
        <v>255</v>
      </c>
      <c r="C679" s="341" t="s">
        <v>327</v>
      </c>
      <c r="D679" s="342">
        <v>132923686</v>
      </c>
      <c r="E679" s="342">
        <v>0</v>
      </c>
      <c r="F679" s="342">
        <v>0</v>
      </c>
      <c r="G679" s="342">
        <v>132923686</v>
      </c>
      <c r="K679" s="343"/>
    </row>
    <row r="680" spans="1:11" x14ac:dyDescent="0.2">
      <c r="A680" s="340">
        <v>51201601</v>
      </c>
      <c r="B680" s="341" t="s">
        <v>255</v>
      </c>
      <c r="C680" s="341" t="s">
        <v>327</v>
      </c>
      <c r="D680" s="342">
        <v>132923686</v>
      </c>
      <c r="E680" s="342">
        <v>0</v>
      </c>
      <c r="F680" s="342">
        <v>0</v>
      </c>
      <c r="G680" s="342">
        <v>132923686</v>
      </c>
      <c r="K680" s="343"/>
    </row>
    <row r="681" spans="1:11" x14ac:dyDescent="0.2">
      <c r="A681" s="340">
        <v>512019</v>
      </c>
      <c r="B681" s="341" t="s">
        <v>751</v>
      </c>
      <c r="C681" s="341" t="s">
        <v>327</v>
      </c>
      <c r="D681" s="342">
        <v>747012829</v>
      </c>
      <c r="E681" s="342">
        <v>68593400</v>
      </c>
      <c r="F681" s="342">
        <v>342897</v>
      </c>
      <c r="G681" s="342">
        <v>815263332</v>
      </c>
      <c r="K681" s="343"/>
    </row>
    <row r="682" spans="1:11" x14ac:dyDescent="0.2">
      <c r="A682" s="340">
        <v>51201901</v>
      </c>
      <c r="B682" s="341" t="s">
        <v>752</v>
      </c>
      <c r="C682" s="341" t="s">
        <v>327</v>
      </c>
      <c r="D682" s="342">
        <v>483387429</v>
      </c>
      <c r="E682" s="342">
        <v>46347600</v>
      </c>
      <c r="F682" s="342">
        <v>342897</v>
      </c>
      <c r="G682" s="342">
        <v>529392132</v>
      </c>
      <c r="K682" s="343"/>
    </row>
    <row r="683" spans="1:11" x14ac:dyDescent="0.2">
      <c r="A683" s="340">
        <v>51201902</v>
      </c>
      <c r="B683" s="341" t="s">
        <v>753</v>
      </c>
      <c r="C683" s="341" t="s">
        <v>327</v>
      </c>
      <c r="D683" s="342">
        <v>34964800</v>
      </c>
      <c r="E683" s="342">
        <v>1581900</v>
      </c>
      <c r="F683" s="342">
        <v>0</v>
      </c>
      <c r="G683" s="342">
        <v>36546700</v>
      </c>
      <c r="K683" s="343"/>
    </row>
    <row r="684" spans="1:11" x14ac:dyDescent="0.2">
      <c r="A684" s="340">
        <v>51201903</v>
      </c>
      <c r="B684" s="341" t="s">
        <v>754</v>
      </c>
      <c r="C684" s="341" t="s">
        <v>327</v>
      </c>
      <c r="D684" s="342">
        <v>23310600</v>
      </c>
      <c r="E684" s="342">
        <v>1054600</v>
      </c>
      <c r="F684" s="342">
        <v>0</v>
      </c>
      <c r="G684" s="342">
        <v>24365200</v>
      </c>
      <c r="K684" s="343"/>
    </row>
    <row r="685" spans="1:11" x14ac:dyDescent="0.2">
      <c r="A685" s="340">
        <v>51201904</v>
      </c>
      <c r="B685" s="341" t="s">
        <v>755</v>
      </c>
      <c r="C685" s="341" t="s">
        <v>327</v>
      </c>
      <c r="D685" s="342">
        <v>91458300</v>
      </c>
      <c r="E685" s="342">
        <v>8853500</v>
      </c>
      <c r="F685" s="342">
        <v>0</v>
      </c>
      <c r="G685" s="342">
        <v>100311800</v>
      </c>
      <c r="K685" s="343"/>
    </row>
    <row r="686" spans="1:11" x14ac:dyDescent="0.2">
      <c r="A686" s="340">
        <v>51201906</v>
      </c>
      <c r="B686" s="341" t="s">
        <v>262</v>
      </c>
      <c r="C686" s="341" t="s">
        <v>327</v>
      </c>
      <c r="D686" s="342">
        <v>68333200</v>
      </c>
      <c r="E686" s="342">
        <v>6453300</v>
      </c>
      <c r="F686" s="342">
        <v>0</v>
      </c>
      <c r="G686" s="342">
        <v>74786500</v>
      </c>
      <c r="K686" s="343"/>
    </row>
    <row r="687" spans="1:11" x14ac:dyDescent="0.2">
      <c r="A687" s="340">
        <v>51201907</v>
      </c>
      <c r="B687" s="341" t="s">
        <v>263</v>
      </c>
      <c r="C687" s="341" t="s">
        <v>327</v>
      </c>
      <c r="D687" s="342">
        <v>45558500</v>
      </c>
      <c r="E687" s="342">
        <v>4302500</v>
      </c>
      <c r="F687" s="342">
        <v>0</v>
      </c>
      <c r="G687" s="342">
        <v>49861000</v>
      </c>
      <c r="K687" s="343"/>
    </row>
    <row r="688" spans="1:11" x14ac:dyDescent="0.2">
      <c r="A688" s="340">
        <v>512026</v>
      </c>
      <c r="B688" s="341" t="s">
        <v>756</v>
      </c>
      <c r="C688" s="341" t="s">
        <v>327</v>
      </c>
      <c r="D688" s="342">
        <v>49459414</v>
      </c>
      <c r="E688" s="342">
        <v>9202000</v>
      </c>
      <c r="F688" s="342">
        <v>0</v>
      </c>
      <c r="G688" s="342">
        <v>58661414</v>
      </c>
      <c r="K688" s="343"/>
    </row>
    <row r="689" spans="1:11" x14ac:dyDescent="0.2">
      <c r="A689" s="340">
        <v>51202601</v>
      </c>
      <c r="B689" s="341" t="s">
        <v>757</v>
      </c>
      <c r="C689" s="341" t="s">
        <v>327</v>
      </c>
      <c r="D689" s="342">
        <v>49459414</v>
      </c>
      <c r="E689" s="342">
        <v>9202000</v>
      </c>
      <c r="F689" s="342">
        <v>0</v>
      </c>
      <c r="G689" s="342">
        <v>58661414</v>
      </c>
      <c r="K689" s="343"/>
    </row>
    <row r="690" spans="1:11" x14ac:dyDescent="0.2">
      <c r="A690" s="340">
        <v>512028</v>
      </c>
      <c r="B690" s="341" t="s">
        <v>758</v>
      </c>
      <c r="C690" s="341" t="s">
        <v>327</v>
      </c>
      <c r="D690" s="342">
        <v>56180132</v>
      </c>
      <c r="E690" s="342">
        <v>0</v>
      </c>
      <c r="F690" s="342">
        <v>0</v>
      </c>
      <c r="G690" s="342">
        <v>56180132</v>
      </c>
      <c r="K690" s="343"/>
    </row>
    <row r="691" spans="1:11" x14ac:dyDescent="0.2">
      <c r="A691" s="340">
        <v>51202801</v>
      </c>
      <c r="B691" s="341" t="s">
        <v>758</v>
      </c>
      <c r="C691" s="341" t="s">
        <v>327</v>
      </c>
      <c r="D691" s="342">
        <v>56180132</v>
      </c>
      <c r="E691" s="342">
        <v>0</v>
      </c>
      <c r="F691" s="342">
        <v>0</v>
      </c>
      <c r="G691" s="342">
        <v>56180132</v>
      </c>
      <c r="K691" s="343"/>
    </row>
    <row r="692" spans="1:11" x14ac:dyDescent="0.2">
      <c r="A692" s="340">
        <v>512029</v>
      </c>
      <c r="B692" s="341" t="s">
        <v>759</v>
      </c>
      <c r="C692" s="341" t="s">
        <v>327</v>
      </c>
      <c r="D692" s="342">
        <v>92734504</v>
      </c>
      <c r="E692" s="342">
        <v>106703467</v>
      </c>
      <c r="F692" s="342">
        <v>101530</v>
      </c>
      <c r="G692" s="342">
        <v>199336441</v>
      </c>
      <c r="K692" s="343"/>
    </row>
    <row r="693" spans="1:11" x14ac:dyDescent="0.2">
      <c r="A693" s="340">
        <v>51202903</v>
      </c>
      <c r="B693" s="341" t="s">
        <v>760</v>
      </c>
      <c r="C693" s="341" t="s">
        <v>327</v>
      </c>
      <c r="D693" s="342">
        <v>92734504</v>
      </c>
      <c r="E693" s="342">
        <v>106703467</v>
      </c>
      <c r="F693" s="342">
        <v>101530</v>
      </c>
      <c r="G693" s="342">
        <v>199336441</v>
      </c>
      <c r="K693" s="343"/>
    </row>
    <row r="694" spans="1:11" x14ac:dyDescent="0.2">
      <c r="A694" s="340">
        <v>5120290302</v>
      </c>
      <c r="B694" s="341" t="s">
        <v>761</v>
      </c>
      <c r="C694" s="341" t="s">
        <v>327</v>
      </c>
      <c r="D694" s="342">
        <v>58552053</v>
      </c>
      <c r="E694" s="342">
        <v>97240949</v>
      </c>
      <c r="F694" s="342">
        <v>101530</v>
      </c>
      <c r="G694" s="342">
        <v>155691472</v>
      </c>
      <c r="K694" s="343"/>
    </row>
    <row r="695" spans="1:11" x14ac:dyDescent="0.2">
      <c r="A695" s="340">
        <v>5120290304</v>
      </c>
      <c r="B695" s="341" t="s">
        <v>762</v>
      </c>
      <c r="C695" s="341" t="s">
        <v>327</v>
      </c>
      <c r="D695" s="342">
        <v>23610110</v>
      </c>
      <c r="E695" s="342">
        <v>4462100</v>
      </c>
      <c r="F695" s="342">
        <v>0</v>
      </c>
      <c r="G695" s="342">
        <v>28072210</v>
      </c>
      <c r="K695" s="343"/>
    </row>
    <row r="696" spans="1:11" x14ac:dyDescent="0.2">
      <c r="A696" s="340">
        <v>5120290305</v>
      </c>
      <c r="B696" s="341" t="s">
        <v>763</v>
      </c>
      <c r="C696" s="341" t="s">
        <v>327</v>
      </c>
      <c r="D696" s="342">
        <v>10572341</v>
      </c>
      <c r="E696" s="342">
        <v>5000418</v>
      </c>
      <c r="F696" s="342">
        <v>0</v>
      </c>
      <c r="G696" s="342">
        <v>15572759</v>
      </c>
      <c r="K696" s="343"/>
    </row>
    <row r="697" spans="1:11" x14ac:dyDescent="0.2">
      <c r="A697" s="340">
        <v>512030</v>
      </c>
      <c r="B697" s="341" t="s">
        <v>764</v>
      </c>
      <c r="C697" s="341" t="s">
        <v>327</v>
      </c>
      <c r="D697" s="342">
        <v>351354255</v>
      </c>
      <c r="E697" s="342">
        <v>30099000</v>
      </c>
      <c r="F697" s="342">
        <v>825007</v>
      </c>
      <c r="G697" s="342">
        <v>380628248</v>
      </c>
      <c r="K697" s="343"/>
    </row>
    <row r="698" spans="1:11" x14ac:dyDescent="0.2">
      <c r="A698" s="340">
        <v>51203001</v>
      </c>
      <c r="B698" s="341" t="s">
        <v>764</v>
      </c>
      <c r="C698" s="341" t="s">
        <v>327</v>
      </c>
      <c r="D698" s="342">
        <v>279565424</v>
      </c>
      <c r="E698" s="342">
        <v>23043800</v>
      </c>
      <c r="F698" s="342">
        <v>780259</v>
      </c>
      <c r="G698" s="342">
        <v>301828965</v>
      </c>
      <c r="K698" s="343"/>
    </row>
    <row r="699" spans="1:11" x14ac:dyDescent="0.2">
      <c r="A699" s="340">
        <v>51203002</v>
      </c>
      <c r="B699" s="341" t="s">
        <v>765</v>
      </c>
      <c r="C699" s="341" t="s">
        <v>327</v>
      </c>
      <c r="D699" s="342">
        <v>71788831</v>
      </c>
      <c r="E699" s="342">
        <v>7055200</v>
      </c>
      <c r="F699" s="342">
        <v>44748</v>
      </c>
      <c r="G699" s="342">
        <v>78799283</v>
      </c>
      <c r="K699" s="343"/>
    </row>
    <row r="700" spans="1:11" x14ac:dyDescent="0.2">
      <c r="A700" s="340">
        <v>512031</v>
      </c>
      <c r="B700" s="341" t="s">
        <v>766</v>
      </c>
      <c r="C700" s="341" t="s">
        <v>327</v>
      </c>
      <c r="D700" s="342">
        <v>1730687163</v>
      </c>
      <c r="E700" s="342">
        <v>166259400</v>
      </c>
      <c r="F700" s="342">
        <v>1028694</v>
      </c>
      <c r="G700" s="342">
        <v>1895917869</v>
      </c>
      <c r="K700" s="343"/>
    </row>
    <row r="701" spans="1:11" x14ac:dyDescent="0.2">
      <c r="A701" s="340">
        <v>51203102</v>
      </c>
      <c r="B701" s="341" t="s">
        <v>767</v>
      </c>
      <c r="C701" s="341" t="s">
        <v>327</v>
      </c>
      <c r="D701" s="342">
        <v>1730687163</v>
      </c>
      <c r="E701" s="342">
        <v>166259400</v>
      </c>
      <c r="F701" s="342">
        <v>1028694</v>
      </c>
      <c r="G701" s="342">
        <v>1895917869</v>
      </c>
      <c r="K701" s="343"/>
    </row>
    <row r="702" spans="1:11" x14ac:dyDescent="0.2">
      <c r="A702" s="340">
        <v>512043</v>
      </c>
      <c r="B702" s="341" t="s">
        <v>256</v>
      </c>
      <c r="C702" s="341" t="s">
        <v>327</v>
      </c>
      <c r="D702" s="342">
        <v>598340040</v>
      </c>
      <c r="E702" s="342">
        <v>56433582</v>
      </c>
      <c r="F702" s="342">
        <v>0</v>
      </c>
      <c r="G702" s="342">
        <v>654773622</v>
      </c>
      <c r="K702" s="343"/>
    </row>
    <row r="703" spans="1:11" x14ac:dyDescent="0.2">
      <c r="A703" s="340">
        <v>51204305</v>
      </c>
      <c r="B703" s="341" t="s">
        <v>768</v>
      </c>
      <c r="C703" s="341" t="s">
        <v>327</v>
      </c>
      <c r="D703" s="342">
        <v>439790940</v>
      </c>
      <c r="E703" s="342">
        <v>40049315</v>
      </c>
      <c r="F703" s="342">
        <v>0</v>
      </c>
      <c r="G703" s="342">
        <v>479840255</v>
      </c>
      <c r="K703" s="343"/>
    </row>
    <row r="704" spans="1:11" x14ac:dyDescent="0.2">
      <c r="A704" s="340">
        <v>5120430505</v>
      </c>
      <c r="B704" s="341" t="s">
        <v>769</v>
      </c>
      <c r="C704" s="341" t="s">
        <v>327</v>
      </c>
      <c r="D704" s="342">
        <v>439790940</v>
      </c>
      <c r="E704" s="342">
        <v>40049315</v>
      </c>
      <c r="F704" s="342">
        <v>0</v>
      </c>
      <c r="G704" s="342">
        <v>479840255</v>
      </c>
      <c r="K704" s="343"/>
    </row>
    <row r="705" spans="1:11" x14ac:dyDescent="0.2">
      <c r="A705" s="340">
        <v>512043050503</v>
      </c>
      <c r="B705" s="341" t="s">
        <v>770</v>
      </c>
      <c r="C705" s="341" t="s">
        <v>327</v>
      </c>
      <c r="D705" s="342">
        <v>49200000</v>
      </c>
      <c r="E705" s="342">
        <v>0</v>
      </c>
      <c r="F705" s="342">
        <v>0</v>
      </c>
      <c r="G705" s="342">
        <v>49200000</v>
      </c>
      <c r="K705" s="343"/>
    </row>
    <row r="706" spans="1:11" x14ac:dyDescent="0.2">
      <c r="A706" s="340">
        <v>512043050504</v>
      </c>
      <c r="B706" s="341" t="s">
        <v>771</v>
      </c>
      <c r="C706" s="341" t="s">
        <v>327</v>
      </c>
      <c r="D706" s="342">
        <v>390590940</v>
      </c>
      <c r="E706" s="342">
        <v>40049315</v>
      </c>
      <c r="F706" s="342">
        <v>0</v>
      </c>
      <c r="G706" s="342">
        <v>430640255</v>
      </c>
      <c r="K706" s="343"/>
    </row>
    <row r="707" spans="1:11" x14ac:dyDescent="0.2">
      <c r="A707" s="340">
        <v>51204306</v>
      </c>
      <c r="B707" s="341" t="s">
        <v>772</v>
      </c>
      <c r="C707" s="341" t="s">
        <v>327</v>
      </c>
      <c r="D707" s="342">
        <v>158549100</v>
      </c>
      <c r="E707" s="342">
        <v>16384267</v>
      </c>
      <c r="F707" s="342">
        <v>0</v>
      </c>
      <c r="G707" s="342">
        <v>174933367</v>
      </c>
      <c r="K707" s="343"/>
    </row>
    <row r="708" spans="1:11" x14ac:dyDescent="0.2">
      <c r="A708" s="340">
        <v>5120430601</v>
      </c>
      <c r="B708" s="341" t="s">
        <v>773</v>
      </c>
      <c r="C708" s="341" t="s">
        <v>327</v>
      </c>
      <c r="D708" s="342">
        <v>139360000</v>
      </c>
      <c r="E708" s="342">
        <v>14386667</v>
      </c>
      <c r="F708" s="342">
        <v>0</v>
      </c>
      <c r="G708" s="342">
        <v>153746667</v>
      </c>
      <c r="K708" s="343"/>
    </row>
    <row r="709" spans="1:11" x14ac:dyDescent="0.2">
      <c r="A709" s="340">
        <v>5120430602</v>
      </c>
      <c r="B709" s="341" t="s">
        <v>774</v>
      </c>
      <c r="C709" s="341" t="s">
        <v>327</v>
      </c>
      <c r="D709" s="342">
        <v>18618100</v>
      </c>
      <c r="E709" s="342">
        <v>1950000</v>
      </c>
      <c r="F709" s="342">
        <v>0</v>
      </c>
      <c r="G709" s="342">
        <v>20568100</v>
      </c>
      <c r="K709" s="343"/>
    </row>
    <row r="710" spans="1:11" x14ac:dyDescent="0.2">
      <c r="A710" s="340">
        <v>5120430603</v>
      </c>
      <c r="B710" s="341" t="s">
        <v>775</v>
      </c>
      <c r="C710" s="341" t="s">
        <v>327</v>
      </c>
      <c r="D710" s="342">
        <v>571000</v>
      </c>
      <c r="E710" s="342">
        <v>47600</v>
      </c>
      <c r="F710" s="342">
        <v>0</v>
      </c>
      <c r="G710" s="342">
        <v>618600</v>
      </c>
      <c r="K710" s="343"/>
    </row>
    <row r="711" spans="1:11" x14ac:dyDescent="0.2">
      <c r="A711" s="340">
        <v>5130</v>
      </c>
      <c r="B711" s="341" t="s">
        <v>413</v>
      </c>
      <c r="C711" s="341" t="s">
        <v>327</v>
      </c>
      <c r="D711" s="342">
        <v>2101081035.24</v>
      </c>
      <c r="E711" s="342">
        <v>295202530</v>
      </c>
      <c r="F711" s="342">
        <v>43109243.700000003</v>
      </c>
      <c r="G711" s="342">
        <v>2353174321.54</v>
      </c>
      <c r="K711" s="343"/>
    </row>
    <row r="712" spans="1:11" x14ac:dyDescent="0.2">
      <c r="A712" s="340">
        <v>513010</v>
      </c>
      <c r="B712" s="341" t="s">
        <v>776</v>
      </c>
      <c r="C712" s="341" t="s">
        <v>327</v>
      </c>
      <c r="D712" s="342">
        <v>258189622</v>
      </c>
      <c r="E712" s="342">
        <v>30736177</v>
      </c>
      <c r="F712" s="342">
        <v>0</v>
      </c>
      <c r="G712" s="342">
        <v>288925799</v>
      </c>
      <c r="K712" s="343"/>
    </row>
    <row r="713" spans="1:11" x14ac:dyDescent="0.2">
      <c r="A713" s="340">
        <v>51301001</v>
      </c>
      <c r="B713" s="341" t="s">
        <v>776</v>
      </c>
      <c r="C713" s="341" t="s">
        <v>327</v>
      </c>
      <c r="D713" s="342">
        <v>161349215</v>
      </c>
      <c r="E713" s="342">
        <v>12584889</v>
      </c>
      <c r="F713" s="342">
        <v>0</v>
      </c>
      <c r="G713" s="342">
        <v>173934104</v>
      </c>
      <c r="K713" s="343"/>
    </row>
    <row r="714" spans="1:11" x14ac:dyDescent="0.2">
      <c r="A714" s="340">
        <v>51301002</v>
      </c>
      <c r="B714" s="341" t="s">
        <v>777</v>
      </c>
      <c r="C714" s="341" t="s">
        <v>327</v>
      </c>
      <c r="D714" s="342">
        <v>45593028</v>
      </c>
      <c r="E714" s="342">
        <v>4840344</v>
      </c>
      <c r="F714" s="342">
        <v>0</v>
      </c>
      <c r="G714" s="342">
        <v>50433372</v>
      </c>
      <c r="K714" s="343"/>
    </row>
    <row r="715" spans="1:11" x14ac:dyDescent="0.2">
      <c r="A715" s="340">
        <v>51301003</v>
      </c>
      <c r="B715" s="341" t="s">
        <v>778</v>
      </c>
      <c r="C715" s="341" t="s">
        <v>327</v>
      </c>
      <c r="D715" s="342">
        <v>24741190</v>
      </c>
      <c r="E715" s="342">
        <v>2420170</v>
      </c>
      <c r="F715" s="342">
        <v>0</v>
      </c>
      <c r="G715" s="342">
        <v>27161360</v>
      </c>
      <c r="K715" s="343"/>
    </row>
    <row r="716" spans="1:11" x14ac:dyDescent="0.2">
      <c r="A716" s="340">
        <v>51301004</v>
      </c>
      <c r="B716" s="341" t="s">
        <v>779</v>
      </c>
      <c r="C716" s="341" t="s">
        <v>327</v>
      </c>
      <c r="D716" s="342">
        <v>11840700</v>
      </c>
      <c r="E716" s="342">
        <v>7260516</v>
      </c>
      <c r="F716" s="342">
        <v>0</v>
      </c>
      <c r="G716" s="342">
        <v>19101216</v>
      </c>
      <c r="K716" s="343"/>
    </row>
    <row r="717" spans="1:11" x14ac:dyDescent="0.2">
      <c r="A717" s="340">
        <v>51301005</v>
      </c>
      <c r="B717" s="341" t="s">
        <v>780</v>
      </c>
      <c r="C717" s="341" t="s">
        <v>327</v>
      </c>
      <c r="D717" s="342">
        <v>14665489</v>
      </c>
      <c r="E717" s="342">
        <v>3630258</v>
      </c>
      <c r="F717" s="342">
        <v>0</v>
      </c>
      <c r="G717" s="342">
        <v>18295747</v>
      </c>
      <c r="K717" s="343"/>
    </row>
    <row r="718" spans="1:11" x14ac:dyDescent="0.2">
      <c r="A718" s="340">
        <v>513015</v>
      </c>
      <c r="B718" s="341" t="s">
        <v>781</v>
      </c>
      <c r="C718" s="341" t="s">
        <v>327</v>
      </c>
      <c r="D718" s="342">
        <v>249387433.71000001</v>
      </c>
      <c r="E718" s="342">
        <v>23067341</v>
      </c>
      <c r="F718" s="342">
        <v>0</v>
      </c>
      <c r="G718" s="342">
        <v>272454774.70999998</v>
      </c>
      <c r="K718" s="343"/>
    </row>
    <row r="719" spans="1:11" x14ac:dyDescent="0.2">
      <c r="A719" s="340">
        <v>51301501</v>
      </c>
      <c r="B719" s="341" t="s">
        <v>782</v>
      </c>
      <c r="C719" s="341" t="s">
        <v>327</v>
      </c>
      <c r="D719" s="342">
        <v>235586728.71000001</v>
      </c>
      <c r="E719" s="342">
        <v>22457186</v>
      </c>
      <c r="F719" s="342">
        <v>0</v>
      </c>
      <c r="G719" s="342">
        <v>258043914.71000001</v>
      </c>
      <c r="K719" s="343"/>
    </row>
    <row r="720" spans="1:11" x14ac:dyDescent="0.2">
      <c r="A720" s="340">
        <v>51301502</v>
      </c>
      <c r="B720" s="341" t="s">
        <v>783</v>
      </c>
      <c r="C720" s="341" t="s">
        <v>327</v>
      </c>
      <c r="D720" s="342">
        <v>13800705</v>
      </c>
      <c r="E720" s="342">
        <v>610155</v>
      </c>
      <c r="F720" s="342">
        <v>0</v>
      </c>
      <c r="G720" s="342">
        <v>14410860</v>
      </c>
      <c r="K720" s="343"/>
    </row>
    <row r="721" spans="1:11" x14ac:dyDescent="0.2">
      <c r="A721" s="340">
        <v>513020</v>
      </c>
      <c r="B721" s="341" t="s">
        <v>784</v>
      </c>
      <c r="C721" s="341" t="s">
        <v>327</v>
      </c>
      <c r="D721" s="342">
        <v>0</v>
      </c>
      <c r="E721" s="342">
        <v>5500000</v>
      </c>
      <c r="F721" s="342">
        <v>0</v>
      </c>
      <c r="G721" s="342">
        <v>5500000</v>
      </c>
      <c r="K721" s="343"/>
    </row>
    <row r="722" spans="1:11" x14ac:dyDescent="0.2">
      <c r="A722" s="340">
        <v>51302001</v>
      </c>
      <c r="B722" s="341" t="s">
        <v>784</v>
      </c>
      <c r="C722" s="341" t="s">
        <v>327</v>
      </c>
      <c r="D722" s="342">
        <v>0</v>
      </c>
      <c r="E722" s="342">
        <v>5500000</v>
      </c>
      <c r="F722" s="342">
        <v>0</v>
      </c>
      <c r="G722" s="342">
        <v>5500000</v>
      </c>
      <c r="K722" s="343"/>
    </row>
    <row r="723" spans="1:11" x14ac:dyDescent="0.2">
      <c r="A723" s="340">
        <v>513025</v>
      </c>
      <c r="B723" s="341" t="s">
        <v>785</v>
      </c>
      <c r="C723" s="341" t="s">
        <v>327</v>
      </c>
      <c r="D723" s="342">
        <v>194150000</v>
      </c>
      <c r="E723" s="342">
        <v>34400000</v>
      </c>
      <c r="F723" s="342">
        <v>0</v>
      </c>
      <c r="G723" s="342">
        <v>228550000</v>
      </c>
      <c r="K723" s="343"/>
    </row>
    <row r="724" spans="1:11" x14ac:dyDescent="0.2">
      <c r="A724" s="340">
        <v>51302501</v>
      </c>
      <c r="B724" s="341" t="s">
        <v>786</v>
      </c>
      <c r="C724" s="341" t="s">
        <v>327</v>
      </c>
      <c r="D724" s="342">
        <v>194150000</v>
      </c>
      <c r="E724" s="342">
        <v>34400000</v>
      </c>
      <c r="F724" s="342">
        <v>0</v>
      </c>
      <c r="G724" s="342">
        <v>228550000</v>
      </c>
      <c r="K724" s="343"/>
    </row>
    <row r="725" spans="1:11" x14ac:dyDescent="0.2">
      <c r="A725" s="340">
        <v>513030</v>
      </c>
      <c r="B725" s="341" t="s">
        <v>787</v>
      </c>
      <c r="C725" s="341" t="s">
        <v>327</v>
      </c>
      <c r="D725" s="342">
        <v>166423170.83000001</v>
      </c>
      <c r="E725" s="342">
        <v>16000000</v>
      </c>
      <c r="F725" s="342">
        <v>0</v>
      </c>
      <c r="G725" s="342">
        <v>182423170.83000001</v>
      </c>
      <c r="K725" s="343"/>
    </row>
    <row r="726" spans="1:11" x14ac:dyDescent="0.2">
      <c r="A726" s="340">
        <v>51303005</v>
      </c>
      <c r="B726" s="341" t="s">
        <v>787</v>
      </c>
      <c r="C726" s="341" t="s">
        <v>327</v>
      </c>
      <c r="D726" s="342">
        <v>166423170.83000001</v>
      </c>
      <c r="E726" s="342">
        <v>16000000</v>
      </c>
      <c r="F726" s="342">
        <v>0</v>
      </c>
      <c r="G726" s="342">
        <v>182423170.83000001</v>
      </c>
      <c r="K726" s="343"/>
    </row>
    <row r="727" spans="1:11" x14ac:dyDescent="0.2">
      <c r="A727" s="340">
        <v>5130300501</v>
      </c>
      <c r="B727" s="341" t="s">
        <v>788</v>
      </c>
      <c r="C727" s="341" t="s">
        <v>327</v>
      </c>
      <c r="D727" s="342">
        <v>166423170.83000001</v>
      </c>
      <c r="E727" s="342">
        <v>16000000</v>
      </c>
      <c r="F727" s="342">
        <v>0</v>
      </c>
      <c r="G727" s="342">
        <v>182423170.83000001</v>
      </c>
      <c r="K727" s="343"/>
    </row>
    <row r="728" spans="1:11" x14ac:dyDescent="0.2">
      <c r="A728" s="340">
        <v>513035</v>
      </c>
      <c r="B728" s="341" t="s">
        <v>398</v>
      </c>
      <c r="C728" s="341" t="s">
        <v>327</v>
      </c>
      <c r="D728" s="342">
        <v>175275483</v>
      </c>
      <c r="E728" s="342">
        <v>6122828</v>
      </c>
      <c r="F728" s="342">
        <v>0</v>
      </c>
      <c r="G728" s="342">
        <v>181398311</v>
      </c>
      <c r="K728" s="343"/>
    </row>
    <row r="729" spans="1:11" x14ac:dyDescent="0.2">
      <c r="A729" s="340">
        <v>51303501</v>
      </c>
      <c r="B729" s="341" t="s">
        <v>789</v>
      </c>
      <c r="C729" s="341" t="s">
        <v>327</v>
      </c>
      <c r="D729" s="342">
        <v>175275483</v>
      </c>
      <c r="E729" s="342">
        <v>6122828</v>
      </c>
      <c r="F729" s="342">
        <v>0</v>
      </c>
      <c r="G729" s="342">
        <v>181398311</v>
      </c>
      <c r="K729" s="343"/>
    </row>
    <row r="730" spans="1:11" x14ac:dyDescent="0.2">
      <c r="A730" s="340">
        <v>513095</v>
      </c>
      <c r="B730" s="341" t="s">
        <v>425</v>
      </c>
      <c r="C730" s="341" t="s">
        <v>327</v>
      </c>
      <c r="D730" s="342">
        <v>1057655325.7</v>
      </c>
      <c r="E730" s="342">
        <v>179376184</v>
      </c>
      <c r="F730" s="342">
        <v>43109243.700000003</v>
      </c>
      <c r="G730" s="342">
        <v>1193922266</v>
      </c>
      <c r="K730" s="343"/>
    </row>
    <row r="731" spans="1:11" x14ac:dyDescent="0.2">
      <c r="A731" s="340">
        <v>51309501</v>
      </c>
      <c r="B731" s="341" t="s">
        <v>790</v>
      </c>
      <c r="C731" s="341" t="s">
        <v>327</v>
      </c>
      <c r="D731" s="342">
        <v>122313067</v>
      </c>
      <c r="E731" s="342">
        <v>24855230</v>
      </c>
      <c r="F731" s="342">
        <v>0</v>
      </c>
      <c r="G731" s="342">
        <v>147168297</v>
      </c>
      <c r="K731" s="343"/>
    </row>
    <row r="732" spans="1:11" x14ac:dyDescent="0.2">
      <c r="A732" s="340">
        <v>51309502</v>
      </c>
      <c r="B732" s="341" t="s">
        <v>791</v>
      </c>
      <c r="C732" s="341" t="s">
        <v>327</v>
      </c>
      <c r="D732" s="342">
        <v>835706850.70000005</v>
      </c>
      <c r="E732" s="342">
        <v>98191854</v>
      </c>
      <c r="F732" s="342">
        <v>43109243.700000003</v>
      </c>
      <c r="G732" s="342">
        <v>890789461</v>
      </c>
      <c r="K732" s="343"/>
    </row>
    <row r="733" spans="1:11" x14ac:dyDescent="0.2">
      <c r="A733" s="340">
        <v>51309503</v>
      </c>
      <c r="B733" s="341" t="s">
        <v>792</v>
      </c>
      <c r="C733" s="341" t="s">
        <v>327</v>
      </c>
      <c r="D733" s="342">
        <v>8107000</v>
      </c>
      <c r="E733" s="342">
        <v>0</v>
      </c>
      <c r="F733" s="342">
        <v>0</v>
      </c>
      <c r="G733" s="342">
        <v>8107000</v>
      </c>
      <c r="K733" s="343"/>
    </row>
    <row r="734" spans="1:11" x14ac:dyDescent="0.2">
      <c r="A734" s="340">
        <v>51309506</v>
      </c>
      <c r="B734" s="341" t="s">
        <v>793</v>
      </c>
      <c r="C734" s="341" t="s">
        <v>327</v>
      </c>
      <c r="D734" s="342">
        <v>44056580</v>
      </c>
      <c r="E734" s="342">
        <v>9567000</v>
      </c>
      <c r="F734" s="342">
        <v>0</v>
      </c>
      <c r="G734" s="342">
        <v>53623580</v>
      </c>
      <c r="K734" s="343"/>
    </row>
    <row r="735" spans="1:11" x14ac:dyDescent="0.2">
      <c r="A735" s="340">
        <v>51309512</v>
      </c>
      <c r="B735" s="341" t="s">
        <v>794</v>
      </c>
      <c r="C735" s="341" t="s">
        <v>327</v>
      </c>
      <c r="D735" s="342">
        <v>350000</v>
      </c>
      <c r="E735" s="342">
        <v>0</v>
      </c>
      <c r="F735" s="342">
        <v>0</v>
      </c>
      <c r="G735" s="342">
        <v>350000</v>
      </c>
      <c r="K735" s="343"/>
    </row>
    <row r="736" spans="1:11" x14ac:dyDescent="0.2">
      <c r="A736" s="340">
        <v>51309514</v>
      </c>
      <c r="B736" s="341" t="s">
        <v>795</v>
      </c>
      <c r="C736" s="341" t="s">
        <v>327</v>
      </c>
      <c r="D736" s="342">
        <v>14139578</v>
      </c>
      <c r="E736" s="342">
        <v>39262100</v>
      </c>
      <c r="F736" s="342">
        <v>0</v>
      </c>
      <c r="G736" s="342">
        <v>53401678</v>
      </c>
      <c r="K736" s="343"/>
    </row>
    <row r="737" spans="1:11" x14ac:dyDescent="0.2">
      <c r="A737" s="340">
        <v>51309515</v>
      </c>
      <c r="B737" s="341" t="s">
        <v>796</v>
      </c>
      <c r="C737" s="341" t="s">
        <v>327</v>
      </c>
      <c r="D737" s="342">
        <v>28992250</v>
      </c>
      <c r="E737" s="342">
        <v>3500000</v>
      </c>
      <c r="F737" s="342">
        <v>0</v>
      </c>
      <c r="G737" s="342">
        <v>32492250</v>
      </c>
      <c r="K737" s="343"/>
    </row>
    <row r="738" spans="1:11" x14ac:dyDescent="0.2">
      <c r="A738" s="340">
        <v>51309516</v>
      </c>
      <c r="B738" s="341" t="s">
        <v>797</v>
      </c>
      <c r="C738" s="341" t="s">
        <v>327</v>
      </c>
      <c r="D738" s="342">
        <v>3990000</v>
      </c>
      <c r="E738" s="342">
        <v>0</v>
      </c>
      <c r="F738" s="342">
        <v>0</v>
      </c>
      <c r="G738" s="342">
        <v>3990000</v>
      </c>
      <c r="K738" s="343"/>
    </row>
    <row r="739" spans="1:11" x14ac:dyDescent="0.2">
      <c r="A739" s="340">
        <v>51309518</v>
      </c>
      <c r="B739" s="341" t="s">
        <v>798</v>
      </c>
      <c r="C739" s="341" t="s">
        <v>327</v>
      </c>
      <c r="D739" s="342">
        <v>0</v>
      </c>
      <c r="E739" s="342">
        <v>4000000</v>
      </c>
      <c r="F739" s="342">
        <v>0</v>
      </c>
      <c r="G739" s="342">
        <v>4000000</v>
      </c>
      <c r="K739" s="343"/>
    </row>
    <row r="740" spans="1:11" x14ac:dyDescent="0.2">
      <c r="A740" s="340">
        <v>5135</v>
      </c>
      <c r="B740" s="341" t="s">
        <v>682</v>
      </c>
      <c r="C740" s="341" t="s">
        <v>327</v>
      </c>
      <c r="D740" s="342">
        <v>931695.72</v>
      </c>
      <c r="E740" s="342">
        <v>0</v>
      </c>
      <c r="F740" s="342">
        <v>0</v>
      </c>
      <c r="G740" s="342">
        <v>931695.72</v>
      </c>
      <c r="K740" s="343"/>
    </row>
    <row r="741" spans="1:11" x14ac:dyDescent="0.2">
      <c r="A741" s="340">
        <v>513520</v>
      </c>
      <c r="B741" s="341" t="s">
        <v>799</v>
      </c>
      <c r="C741" s="341" t="s">
        <v>327</v>
      </c>
      <c r="D741" s="342">
        <v>779642.28</v>
      </c>
      <c r="E741" s="342">
        <v>0</v>
      </c>
      <c r="F741" s="342">
        <v>0</v>
      </c>
      <c r="G741" s="342">
        <v>779642.28</v>
      </c>
      <c r="K741" s="343"/>
    </row>
    <row r="742" spans="1:11" x14ac:dyDescent="0.2">
      <c r="A742" s="340">
        <v>51352001</v>
      </c>
      <c r="B742" s="341" t="s">
        <v>799</v>
      </c>
      <c r="C742" s="341" t="s">
        <v>327</v>
      </c>
      <c r="D742" s="342">
        <v>779642.28</v>
      </c>
      <c r="E742" s="342">
        <v>0</v>
      </c>
      <c r="F742" s="342">
        <v>0</v>
      </c>
      <c r="G742" s="342">
        <v>779642.28</v>
      </c>
      <c r="K742" s="343"/>
    </row>
    <row r="743" spans="1:11" x14ac:dyDescent="0.2">
      <c r="A743" s="340">
        <v>513535</v>
      </c>
      <c r="B743" s="341" t="s">
        <v>683</v>
      </c>
      <c r="C743" s="341" t="s">
        <v>327</v>
      </c>
      <c r="D743" s="342">
        <v>152053.44</v>
      </c>
      <c r="E743" s="342">
        <v>0</v>
      </c>
      <c r="F743" s="342">
        <v>0</v>
      </c>
      <c r="G743" s="342">
        <v>152053.44</v>
      </c>
      <c r="K743" s="343"/>
    </row>
    <row r="744" spans="1:11" x14ac:dyDescent="0.2">
      <c r="A744" s="340">
        <v>51353503</v>
      </c>
      <c r="B744" s="341" t="s">
        <v>396</v>
      </c>
      <c r="C744" s="341" t="s">
        <v>327</v>
      </c>
      <c r="D744" s="342">
        <v>152053.44</v>
      </c>
      <c r="E744" s="342">
        <v>0</v>
      </c>
      <c r="F744" s="342">
        <v>0</v>
      </c>
      <c r="G744" s="342">
        <v>152053.44</v>
      </c>
      <c r="K744" s="343"/>
    </row>
    <row r="745" spans="1:11" x14ac:dyDescent="0.2">
      <c r="A745" s="340">
        <v>5140</v>
      </c>
      <c r="B745" s="341" t="s">
        <v>800</v>
      </c>
      <c r="C745" s="341" t="s">
        <v>327</v>
      </c>
      <c r="D745" s="342">
        <v>2352604246.3800001</v>
      </c>
      <c r="E745" s="342">
        <v>337517391.61000001</v>
      </c>
      <c r="F745" s="342">
        <v>621028.44999999995</v>
      </c>
      <c r="G745" s="342">
        <v>2689500609.54</v>
      </c>
      <c r="K745" s="343"/>
    </row>
    <row r="746" spans="1:11" x14ac:dyDescent="0.2">
      <c r="A746" s="340">
        <v>514005</v>
      </c>
      <c r="B746" s="341" t="s">
        <v>800</v>
      </c>
      <c r="C746" s="341" t="s">
        <v>327</v>
      </c>
      <c r="D746" s="342">
        <v>2352604246.3800001</v>
      </c>
      <c r="E746" s="342">
        <v>337517391.61000001</v>
      </c>
      <c r="F746" s="342">
        <v>621028.44999999995</v>
      </c>
      <c r="G746" s="342">
        <v>2689500609.54</v>
      </c>
      <c r="K746" s="343"/>
    </row>
    <row r="747" spans="1:11" x14ac:dyDescent="0.2">
      <c r="A747" s="340">
        <v>51400501</v>
      </c>
      <c r="B747" s="341" t="s">
        <v>498</v>
      </c>
      <c r="C747" s="341" t="s">
        <v>327</v>
      </c>
      <c r="D747" s="342">
        <v>618262412</v>
      </c>
      <c r="E747" s="342">
        <v>70559735</v>
      </c>
      <c r="F747" s="342">
        <v>0</v>
      </c>
      <c r="G747" s="342">
        <v>688822147</v>
      </c>
      <c r="K747" s="343"/>
    </row>
    <row r="748" spans="1:11" x14ac:dyDescent="0.2">
      <c r="A748" s="340">
        <v>5140050101</v>
      </c>
      <c r="B748" s="341" t="s">
        <v>498</v>
      </c>
      <c r="C748" s="341" t="s">
        <v>327</v>
      </c>
      <c r="D748" s="342">
        <v>618262412</v>
      </c>
      <c r="E748" s="342">
        <v>70559735</v>
      </c>
      <c r="F748" s="342">
        <v>0</v>
      </c>
      <c r="G748" s="342">
        <v>688822147</v>
      </c>
      <c r="K748" s="343"/>
    </row>
    <row r="749" spans="1:11" x14ac:dyDescent="0.2">
      <c r="A749" s="340">
        <v>51400502</v>
      </c>
      <c r="B749" s="341" t="s">
        <v>801</v>
      </c>
      <c r="C749" s="341" t="s">
        <v>327</v>
      </c>
      <c r="D749" s="342">
        <v>130360000</v>
      </c>
      <c r="E749" s="342">
        <v>0</v>
      </c>
      <c r="F749" s="342">
        <v>0</v>
      </c>
      <c r="G749" s="342">
        <v>130360000</v>
      </c>
      <c r="K749" s="343"/>
    </row>
    <row r="750" spans="1:11" x14ac:dyDescent="0.2">
      <c r="A750" s="340">
        <v>5140050201</v>
      </c>
      <c r="B750" s="341" t="s">
        <v>801</v>
      </c>
      <c r="C750" s="341" t="s">
        <v>327</v>
      </c>
      <c r="D750" s="342">
        <v>130360000</v>
      </c>
      <c r="E750" s="342">
        <v>0</v>
      </c>
      <c r="F750" s="342">
        <v>0</v>
      </c>
      <c r="G750" s="342">
        <v>130360000</v>
      </c>
      <c r="K750" s="343"/>
    </row>
    <row r="751" spans="1:11" x14ac:dyDescent="0.2">
      <c r="A751" s="340">
        <v>51400503</v>
      </c>
      <c r="B751" s="341" t="s">
        <v>142</v>
      </c>
      <c r="C751" s="341" t="s">
        <v>327</v>
      </c>
      <c r="D751" s="342">
        <v>2959000</v>
      </c>
      <c r="E751" s="342">
        <v>0</v>
      </c>
      <c r="F751" s="342">
        <v>0</v>
      </c>
      <c r="G751" s="342">
        <v>2959000</v>
      </c>
      <c r="K751" s="343"/>
    </row>
    <row r="752" spans="1:11" x14ac:dyDescent="0.2">
      <c r="A752" s="340">
        <v>5140050301</v>
      </c>
      <c r="B752" s="341" t="s">
        <v>142</v>
      </c>
      <c r="C752" s="341" t="s">
        <v>327</v>
      </c>
      <c r="D752" s="342">
        <v>2959000</v>
      </c>
      <c r="E752" s="342">
        <v>0</v>
      </c>
      <c r="F752" s="342">
        <v>0</v>
      </c>
      <c r="G752" s="342">
        <v>2959000</v>
      </c>
      <c r="K752" s="343"/>
    </row>
    <row r="753" spans="1:11" x14ac:dyDescent="0.2">
      <c r="A753" s="340">
        <v>51400504</v>
      </c>
      <c r="B753" s="341" t="s">
        <v>802</v>
      </c>
      <c r="C753" s="341" t="s">
        <v>327</v>
      </c>
      <c r="D753" s="342">
        <v>210395693.13999999</v>
      </c>
      <c r="E753" s="342">
        <v>19556683.920000002</v>
      </c>
      <c r="F753" s="342">
        <v>621028.44999999995</v>
      </c>
      <c r="G753" s="342">
        <v>229331348.61000001</v>
      </c>
      <c r="K753" s="343"/>
    </row>
    <row r="754" spans="1:11" x14ac:dyDescent="0.2">
      <c r="A754" s="340">
        <v>5140050401</v>
      </c>
      <c r="B754" s="341" t="s">
        <v>802</v>
      </c>
      <c r="C754" s="341" t="s">
        <v>327</v>
      </c>
      <c r="D754" s="342">
        <v>210395693.13999999</v>
      </c>
      <c r="E754" s="342">
        <v>19556683.920000002</v>
      </c>
      <c r="F754" s="342">
        <v>621028.44999999995</v>
      </c>
      <c r="G754" s="342">
        <v>229331348.61000001</v>
      </c>
      <c r="K754" s="343"/>
    </row>
    <row r="755" spans="1:11" x14ac:dyDescent="0.2">
      <c r="A755" s="340">
        <v>51400505</v>
      </c>
      <c r="B755" s="341" t="s">
        <v>522</v>
      </c>
      <c r="C755" s="341" t="s">
        <v>327</v>
      </c>
      <c r="D755" s="342">
        <v>1381741903.24</v>
      </c>
      <c r="E755" s="342">
        <v>245451405.69</v>
      </c>
      <c r="F755" s="342">
        <v>0</v>
      </c>
      <c r="G755" s="342">
        <v>1627193308.9300001</v>
      </c>
      <c r="K755" s="343"/>
    </row>
    <row r="756" spans="1:11" x14ac:dyDescent="0.2">
      <c r="A756" s="340">
        <v>5140050501</v>
      </c>
      <c r="B756" s="341" t="s">
        <v>803</v>
      </c>
      <c r="C756" s="341" t="s">
        <v>327</v>
      </c>
      <c r="D756" s="342">
        <v>1381741903.24</v>
      </c>
      <c r="E756" s="342">
        <v>245451405.69</v>
      </c>
      <c r="F756" s="342">
        <v>0</v>
      </c>
      <c r="G756" s="342">
        <v>1627193308.9300001</v>
      </c>
      <c r="K756" s="343"/>
    </row>
    <row r="757" spans="1:11" x14ac:dyDescent="0.2">
      <c r="A757" s="340">
        <v>514005050101</v>
      </c>
      <c r="B757" s="341" t="s">
        <v>804</v>
      </c>
      <c r="C757" s="341" t="s">
        <v>327</v>
      </c>
      <c r="D757" s="342">
        <v>1381741903.24</v>
      </c>
      <c r="E757" s="342">
        <v>245451405.69</v>
      </c>
      <c r="F757" s="342">
        <v>0</v>
      </c>
      <c r="G757" s="342">
        <v>1627193308.9300001</v>
      </c>
      <c r="K757" s="343"/>
    </row>
    <row r="758" spans="1:11" x14ac:dyDescent="0.2">
      <c r="A758" s="340">
        <v>51400506</v>
      </c>
      <c r="B758" s="341" t="s">
        <v>425</v>
      </c>
      <c r="C758" s="341" t="s">
        <v>327</v>
      </c>
      <c r="D758" s="342">
        <v>8885238</v>
      </c>
      <c r="E758" s="342">
        <v>1949567</v>
      </c>
      <c r="F758" s="342">
        <v>0</v>
      </c>
      <c r="G758" s="342">
        <v>10834805</v>
      </c>
      <c r="K758" s="343"/>
    </row>
    <row r="759" spans="1:11" x14ac:dyDescent="0.2">
      <c r="A759" s="340">
        <v>5140050602</v>
      </c>
      <c r="B759" s="341" t="s">
        <v>805</v>
      </c>
      <c r="C759" s="341" t="s">
        <v>327</v>
      </c>
      <c r="D759" s="342">
        <v>1730872</v>
      </c>
      <c r="E759" s="342">
        <v>705597</v>
      </c>
      <c r="F759" s="342">
        <v>0</v>
      </c>
      <c r="G759" s="342">
        <v>2436469</v>
      </c>
      <c r="K759" s="343"/>
    </row>
    <row r="760" spans="1:11" x14ac:dyDescent="0.2">
      <c r="A760" s="340">
        <v>5140050603</v>
      </c>
      <c r="B760" s="341" t="s">
        <v>806</v>
      </c>
      <c r="C760" s="341" t="s">
        <v>327</v>
      </c>
      <c r="D760" s="342">
        <v>7154366</v>
      </c>
      <c r="E760" s="342">
        <v>1243970</v>
      </c>
      <c r="F760" s="342">
        <v>0</v>
      </c>
      <c r="G760" s="342">
        <v>8398336</v>
      </c>
      <c r="K760" s="343"/>
    </row>
    <row r="761" spans="1:11" x14ac:dyDescent="0.2">
      <c r="A761" s="340">
        <v>5145</v>
      </c>
      <c r="B761" s="341" t="s">
        <v>403</v>
      </c>
      <c r="C761" s="341" t="s">
        <v>327</v>
      </c>
      <c r="D761" s="342">
        <v>136961346</v>
      </c>
      <c r="E761" s="342">
        <v>120452618</v>
      </c>
      <c r="F761" s="342">
        <v>102989261</v>
      </c>
      <c r="G761" s="342">
        <v>154424703</v>
      </c>
      <c r="K761" s="343"/>
    </row>
    <row r="762" spans="1:11" x14ac:dyDescent="0.2">
      <c r="A762" s="340">
        <v>514505</v>
      </c>
      <c r="B762" s="341" t="s">
        <v>807</v>
      </c>
      <c r="C762" s="341" t="s">
        <v>327</v>
      </c>
      <c r="D762" s="342">
        <v>121203546</v>
      </c>
      <c r="E762" s="342">
        <v>14580966</v>
      </c>
      <c r="F762" s="342">
        <v>0</v>
      </c>
      <c r="G762" s="342">
        <v>135784512</v>
      </c>
      <c r="K762" s="343"/>
    </row>
    <row r="763" spans="1:11" x14ac:dyDescent="0.2">
      <c r="A763" s="340">
        <v>51450501</v>
      </c>
      <c r="B763" s="341" t="s">
        <v>808</v>
      </c>
      <c r="C763" s="341" t="s">
        <v>327</v>
      </c>
      <c r="D763" s="342">
        <v>118234762</v>
      </c>
      <c r="E763" s="342">
        <v>14580966</v>
      </c>
      <c r="F763" s="342">
        <v>0</v>
      </c>
      <c r="G763" s="342">
        <v>132815728</v>
      </c>
      <c r="K763" s="343"/>
    </row>
    <row r="764" spans="1:11" x14ac:dyDescent="0.2">
      <c r="A764" s="340">
        <v>51450503</v>
      </c>
      <c r="B764" s="341" t="s">
        <v>809</v>
      </c>
      <c r="C764" s="341" t="s">
        <v>327</v>
      </c>
      <c r="D764" s="342">
        <v>2968784</v>
      </c>
      <c r="E764" s="342">
        <v>0</v>
      </c>
      <c r="F764" s="342">
        <v>0</v>
      </c>
      <c r="G764" s="342">
        <v>2968784</v>
      </c>
      <c r="K764" s="343"/>
    </row>
    <row r="765" spans="1:11" x14ac:dyDescent="0.2">
      <c r="A765" s="340">
        <v>514555</v>
      </c>
      <c r="B765" s="341" t="s">
        <v>810</v>
      </c>
      <c r="C765" s="341" t="s">
        <v>327</v>
      </c>
      <c r="D765" s="342">
        <v>0</v>
      </c>
      <c r="E765" s="342">
        <v>102989261</v>
      </c>
      <c r="F765" s="342">
        <v>102989261</v>
      </c>
      <c r="G765" s="342">
        <v>0</v>
      </c>
      <c r="K765" s="343"/>
    </row>
    <row r="766" spans="1:11" x14ac:dyDescent="0.2">
      <c r="A766" s="340">
        <v>51455501</v>
      </c>
      <c r="B766" s="341" t="s">
        <v>811</v>
      </c>
      <c r="C766" s="341" t="s">
        <v>327</v>
      </c>
      <c r="D766" s="342">
        <v>0</v>
      </c>
      <c r="E766" s="342">
        <v>102989261</v>
      </c>
      <c r="F766" s="342">
        <v>102989261</v>
      </c>
      <c r="G766" s="342">
        <v>0</v>
      </c>
      <c r="K766" s="343"/>
    </row>
    <row r="767" spans="1:11" x14ac:dyDescent="0.2">
      <c r="A767" s="340">
        <v>514595</v>
      </c>
      <c r="B767" s="341" t="s">
        <v>425</v>
      </c>
      <c r="C767" s="341" t="s">
        <v>327</v>
      </c>
      <c r="D767" s="342">
        <v>15757800</v>
      </c>
      <c r="E767" s="342">
        <v>2882391</v>
      </c>
      <c r="F767" s="342">
        <v>0</v>
      </c>
      <c r="G767" s="342">
        <v>18640191</v>
      </c>
      <c r="K767" s="343"/>
    </row>
    <row r="768" spans="1:11" x14ac:dyDescent="0.2">
      <c r="A768" s="340">
        <v>51459503</v>
      </c>
      <c r="B768" s="341" t="s">
        <v>812</v>
      </c>
      <c r="C768" s="341" t="s">
        <v>327</v>
      </c>
      <c r="D768" s="342">
        <v>15757800</v>
      </c>
      <c r="E768" s="342">
        <v>2792800</v>
      </c>
      <c r="F768" s="342">
        <v>0</v>
      </c>
      <c r="G768" s="342">
        <v>18550600</v>
      </c>
      <c r="K768" s="343"/>
    </row>
    <row r="769" spans="1:11" x14ac:dyDescent="0.2">
      <c r="A769" s="340">
        <v>5145950301</v>
      </c>
      <c r="B769" s="341" t="s">
        <v>812</v>
      </c>
      <c r="C769" s="341" t="s">
        <v>327</v>
      </c>
      <c r="D769" s="342">
        <v>15757800</v>
      </c>
      <c r="E769" s="342">
        <v>2792800</v>
      </c>
      <c r="F769" s="342">
        <v>0</v>
      </c>
      <c r="G769" s="342">
        <v>18550600</v>
      </c>
      <c r="K769" s="343"/>
    </row>
    <row r="770" spans="1:11" x14ac:dyDescent="0.2">
      <c r="A770" s="340">
        <v>51459504</v>
      </c>
      <c r="B770" s="341" t="s">
        <v>813</v>
      </c>
      <c r="C770" s="341" t="s">
        <v>327</v>
      </c>
      <c r="D770" s="342">
        <v>0</v>
      </c>
      <c r="E770" s="342">
        <v>89591</v>
      </c>
      <c r="F770" s="342">
        <v>0</v>
      </c>
      <c r="G770" s="342">
        <v>89591</v>
      </c>
      <c r="K770" s="343"/>
    </row>
    <row r="771" spans="1:11" x14ac:dyDescent="0.2">
      <c r="A771" s="340">
        <v>5145950401</v>
      </c>
      <c r="B771" s="341" t="s">
        <v>813</v>
      </c>
      <c r="C771" s="341" t="s">
        <v>327</v>
      </c>
      <c r="D771" s="342">
        <v>0</v>
      </c>
      <c r="E771" s="342">
        <v>89591</v>
      </c>
      <c r="F771" s="342">
        <v>0</v>
      </c>
      <c r="G771" s="342">
        <v>89591</v>
      </c>
      <c r="K771" s="343"/>
    </row>
    <row r="772" spans="1:11" x14ac:dyDescent="0.2">
      <c r="A772" s="340">
        <v>5150</v>
      </c>
      <c r="B772" s="341" t="s">
        <v>814</v>
      </c>
      <c r="C772" s="341" t="s">
        <v>327</v>
      </c>
      <c r="D772" s="342">
        <v>326347361</v>
      </c>
      <c r="E772" s="342">
        <v>23705343</v>
      </c>
      <c r="F772" s="342">
        <v>0</v>
      </c>
      <c r="G772" s="342">
        <v>350052704</v>
      </c>
      <c r="K772" s="343"/>
    </row>
    <row r="773" spans="1:11" x14ac:dyDescent="0.2">
      <c r="A773" s="340">
        <v>515005</v>
      </c>
      <c r="B773" s="341" t="s">
        <v>815</v>
      </c>
      <c r="C773" s="341" t="s">
        <v>327</v>
      </c>
      <c r="D773" s="342">
        <v>30578678</v>
      </c>
      <c r="E773" s="342">
        <v>2561915</v>
      </c>
      <c r="F773" s="342">
        <v>0</v>
      </c>
      <c r="G773" s="342">
        <v>33140593</v>
      </c>
      <c r="K773" s="343"/>
    </row>
    <row r="774" spans="1:11" x14ac:dyDescent="0.2">
      <c r="A774" s="340">
        <v>51500501</v>
      </c>
      <c r="B774" s="341" t="s">
        <v>815</v>
      </c>
      <c r="C774" s="341" t="s">
        <v>327</v>
      </c>
      <c r="D774" s="342">
        <v>30578678</v>
      </c>
      <c r="E774" s="342">
        <v>2561915</v>
      </c>
      <c r="F774" s="342">
        <v>0</v>
      </c>
      <c r="G774" s="342">
        <v>33140593</v>
      </c>
      <c r="K774" s="343"/>
    </row>
    <row r="775" spans="1:11" x14ac:dyDescent="0.2">
      <c r="A775" s="340">
        <v>515055</v>
      </c>
      <c r="B775" s="341" t="s">
        <v>816</v>
      </c>
      <c r="C775" s="341" t="s">
        <v>327</v>
      </c>
      <c r="D775" s="342">
        <v>59048801</v>
      </c>
      <c r="E775" s="342">
        <v>0</v>
      </c>
      <c r="F775" s="342">
        <v>0</v>
      </c>
      <c r="G775" s="342">
        <v>59048801</v>
      </c>
      <c r="K775" s="343"/>
    </row>
    <row r="776" spans="1:11" x14ac:dyDescent="0.2">
      <c r="A776" s="340">
        <v>51505501</v>
      </c>
      <c r="B776" s="341" t="s">
        <v>816</v>
      </c>
      <c r="C776" s="341" t="s">
        <v>327</v>
      </c>
      <c r="D776" s="342">
        <v>59048801</v>
      </c>
      <c r="E776" s="342">
        <v>0</v>
      </c>
      <c r="F776" s="342">
        <v>0</v>
      </c>
      <c r="G776" s="342">
        <v>59048801</v>
      </c>
      <c r="K776" s="343"/>
    </row>
    <row r="777" spans="1:11" x14ac:dyDescent="0.2">
      <c r="A777" s="340">
        <v>515095</v>
      </c>
      <c r="B777" s="341" t="s">
        <v>817</v>
      </c>
      <c r="C777" s="341" t="s">
        <v>327</v>
      </c>
      <c r="D777" s="342">
        <v>236719882</v>
      </c>
      <c r="E777" s="342">
        <v>21143428</v>
      </c>
      <c r="F777" s="342">
        <v>0</v>
      </c>
      <c r="G777" s="342">
        <v>257863310</v>
      </c>
      <c r="K777" s="343"/>
    </row>
    <row r="778" spans="1:11" x14ac:dyDescent="0.2">
      <c r="A778" s="340">
        <v>51509501</v>
      </c>
      <c r="B778" s="341" t="s">
        <v>818</v>
      </c>
      <c r="C778" s="341" t="s">
        <v>327</v>
      </c>
      <c r="D778" s="342">
        <v>154938882</v>
      </c>
      <c r="E778" s="342">
        <v>14521428</v>
      </c>
      <c r="F778" s="342">
        <v>0</v>
      </c>
      <c r="G778" s="342">
        <v>169460310</v>
      </c>
      <c r="K778" s="343"/>
    </row>
    <row r="779" spans="1:11" x14ac:dyDescent="0.2">
      <c r="A779" s="340">
        <v>51509502</v>
      </c>
      <c r="B779" s="341" t="s">
        <v>819</v>
      </c>
      <c r="C779" s="341" t="s">
        <v>327</v>
      </c>
      <c r="D779" s="342">
        <v>81781000</v>
      </c>
      <c r="E779" s="342">
        <v>6622000</v>
      </c>
      <c r="F779" s="342">
        <v>0</v>
      </c>
      <c r="G779" s="342">
        <v>88403000</v>
      </c>
      <c r="K779" s="343"/>
    </row>
    <row r="780" spans="1:11" x14ac:dyDescent="0.2">
      <c r="A780" s="340">
        <v>5155</v>
      </c>
      <c r="B780" s="341" t="s">
        <v>482</v>
      </c>
      <c r="C780" s="341" t="s">
        <v>327</v>
      </c>
      <c r="D780" s="342">
        <v>992593375.82000005</v>
      </c>
      <c r="E780" s="342">
        <v>126212096.58</v>
      </c>
      <c r="F780" s="342">
        <v>0</v>
      </c>
      <c r="G780" s="342">
        <v>1118805472.4000001</v>
      </c>
      <c r="K780" s="343"/>
    </row>
    <row r="781" spans="1:11" x14ac:dyDescent="0.2">
      <c r="A781" s="340">
        <v>515505</v>
      </c>
      <c r="B781" s="341" t="s">
        <v>820</v>
      </c>
      <c r="C781" s="341" t="s">
        <v>327</v>
      </c>
      <c r="D781" s="342">
        <v>845571794.13</v>
      </c>
      <c r="E781" s="342">
        <v>109381013.5</v>
      </c>
      <c r="F781" s="342">
        <v>0</v>
      </c>
      <c r="G781" s="342">
        <v>954952807.63</v>
      </c>
      <c r="K781" s="343"/>
    </row>
    <row r="782" spans="1:11" x14ac:dyDescent="0.2">
      <c r="A782" s="340">
        <v>51550502</v>
      </c>
      <c r="B782" s="341" t="s">
        <v>821</v>
      </c>
      <c r="C782" s="341" t="s">
        <v>327</v>
      </c>
      <c r="D782" s="342">
        <v>362048076</v>
      </c>
      <c r="E782" s="342">
        <v>40264725.670000002</v>
      </c>
      <c r="F782" s="342">
        <v>0</v>
      </c>
      <c r="G782" s="342">
        <v>402312801.67000002</v>
      </c>
      <c r="K782" s="343"/>
    </row>
    <row r="783" spans="1:11" x14ac:dyDescent="0.2">
      <c r="A783" s="340">
        <v>51550503</v>
      </c>
      <c r="B783" s="341" t="s">
        <v>484</v>
      </c>
      <c r="C783" s="341" t="s">
        <v>327</v>
      </c>
      <c r="D783" s="342">
        <v>298655870.13</v>
      </c>
      <c r="E783" s="342">
        <v>59226396.859999999</v>
      </c>
      <c r="F783" s="342">
        <v>0</v>
      </c>
      <c r="G783" s="342">
        <v>357882266.99000001</v>
      </c>
      <c r="K783" s="343"/>
    </row>
    <row r="784" spans="1:11" x14ac:dyDescent="0.2">
      <c r="A784" s="340">
        <v>51550505</v>
      </c>
      <c r="B784" s="341" t="s">
        <v>822</v>
      </c>
      <c r="C784" s="341" t="s">
        <v>327</v>
      </c>
      <c r="D784" s="342">
        <v>184867848</v>
      </c>
      <c r="E784" s="342">
        <v>9889890.9700000007</v>
      </c>
      <c r="F784" s="342">
        <v>0</v>
      </c>
      <c r="G784" s="342">
        <v>194757738.97</v>
      </c>
      <c r="K784" s="343"/>
    </row>
    <row r="785" spans="1:11" x14ac:dyDescent="0.2">
      <c r="A785" s="340">
        <v>515510</v>
      </c>
      <c r="B785" s="341" t="s">
        <v>823</v>
      </c>
      <c r="C785" s="341" t="s">
        <v>327</v>
      </c>
      <c r="D785" s="342">
        <v>95618359.689999998</v>
      </c>
      <c r="E785" s="342">
        <v>7084915.0800000001</v>
      </c>
      <c r="F785" s="342">
        <v>0</v>
      </c>
      <c r="G785" s="342">
        <v>102703274.77</v>
      </c>
      <c r="K785" s="343"/>
    </row>
    <row r="786" spans="1:11" x14ac:dyDescent="0.2">
      <c r="A786" s="340">
        <v>51551001</v>
      </c>
      <c r="B786" s="341" t="s">
        <v>823</v>
      </c>
      <c r="C786" s="341" t="s">
        <v>327</v>
      </c>
      <c r="D786" s="342">
        <v>95618359.689999998</v>
      </c>
      <c r="E786" s="342">
        <v>7084915.0800000001</v>
      </c>
      <c r="F786" s="342">
        <v>0</v>
      </c>
      <c r="G786" s="342">
        <v>102703274.77</v>
      </c>
      <c r="K786" s="343"/>
    </row>
    <row r="787" spans="1:11" x14ac:dyDescent="0.2">
      <c r="A787" s="340">
        <v>515520</v>
      </c>
      <c r="B787" s="341" t="s">
        <v>824</v>
      </c>
      <c r="C787" s="341" t="s">
        <v>327</v>
      </c>
      <c r="D787" s="342">
        <v>45601566</v>
      </c>
      <c r="E787" s="342">
        <v>0</v>
      </c>
      <c r="F787" s="342">
        <v>0</v>
      </c>
      <c r="G787" s="342">
        <v>45601566</v>
      </c>
      <c r="K787" s="343"/>
    </row>
    <row r="788" spans="1:11" x14ac:dyDescent="0.2">
      <c r="A788" s="340">
        <v>51552002</v>
      </c>
      <c r="B788" s="341" t="s">
        <v>825</v>
      </c>
      <c r="C788" s="341" t="s">
        <v>327</v>
      </c>
      <c r="D788" s="342">
        <v>45601566</v>
      </c>
      <c r="E788" s="342">
        <v>0</v>
      </c>
      <c r="F788" s="342">
        <v>0</v>
      </c>
      <c r="G788" s="342">
        <v>45601566</v>
      </c>
      <c r="K788" s="343"/>
    </row>
    <row r="789" spans="1:11" x14ac:dyDescent="0.2">
      <c r="A789" s="340">
        <v>515560</v>
      </c>
      <c r="B789" s="341" t="s">
        <v>826</v>
      </c>
      <c r="C789" s="341" t="s">
        <v>327</v>
      </c>
      <c r="D789" s="342">
        <v>5801656</v>
      </c>
      <c r="E789" s="342">
        <v>446168</v>
      </c>
      <c r="F789" s="342">
        <v>0</v>
      </c>
      <c r="G789" s="342">
        <v>6247824</v>
      </c>
      <c r="K789" s="343"/>
    </row>
    <row r="790" spans="1:11" x14ac:dyDescent="0.2">
      <c r="A790" s="340">
        <v>51556001</v>
      </c>
      <c r="B790" s="341" t="s">
        <v>142</v>
      </c>
      <c r="C790" s="341" t="s">
        <v>327</v>
      </c>
      <c r="D790" s="342">
        <v>5801656</v>
      </c>
      <c r="E790" s="342">
        <v>446168</v>
      </c>
      <c r="F790" s="342">
        <v>0</v>
      </c>
      <c r="G790" s="342">
        <v>6247824</v>
      </c>
      <c r="K790" s="343"/>
    </row>
    <row r="791" spans="1:11" x14ac:dyDescent="0.2">
      <c r="A791" s="340">
        <v>515595</v>
      </c>
      <c r="B791" s="341" t="s">
        <v>425</v>
      </c>
      <c r="C791" s="341" t="s">
        <v>327</v>
      </c>
      <c r="D791" s="342">
        <v>0</v>
      </c>
      <c r="E791" s="342">
        <v>9300000</v>
      </c>
      <c r="F791" s="342">
        <v>0</v>
      </c>
      <c r="G791" s="342">
        <v>9300000</v>
      </c>
      <c r="K791" s="343"/>
    </row>
    <row r="792" spans="1:11" x14ac:dyDescent="0.2">
      <c r="A792" s="340">
        <v>51559504</v>
      </c>
      <c r="B792" s="341" t="s">
        <v>827</v>
      </c>
      <c r="C792" s="341" t="s">
        <v>327</v>
      </c>
      <c r="D792" s="342">
        <v>0</v>
      </c>
      <c r="E792" s="342">
        <v>9300000</v>
      </c>
      <c r="F792" s="342">
        <v>0</v>
      </c>
      <c r="G792" s="342">
        <v>9300000</v>
      </c>
      <c r="K792" s="343"/>
    </row>
    <row r="793" spans="1:11" x14ac:dyDescent="0.2">
      <c r="A793" s="340">
        <v>5160</v>
      </c>
      <c r="B793" s="341" t="s">
        <v>828</v>
      </c>
      <c r="C793" s="341" t="s">
        <v>327</v>
      </c>
      <c r="D793" s="342">
        <v>1262036012.6400001</v>
      </c>
      <c r="E793" s="342">
        <v>323536672</v>
      </c>
      <c r="F793" s="342">
        <v>8974566</v>
      </c>
      <c r="G793" s="342">
        <v>1576598118.6400001</v>
      </c>
      <c r="K793" s="343"/>
    </row>
    <row r="794" spans="1:11" x14ac:dyDescent="0.2">
      <c r="A794" s="340">
        <v>516005</v>
      </c>
      <c r="B794" s="341" t="s">
        <v>807</v>
      </c>
      <c r="C794" s="341" t="s">
        <v>327</v>
      </c>
      <c r="D794" s="342">
        <v>1164517259.6400001</v>
      </c>
      <c r="E794" s="342">
        <v>297116501</v>
      </c>
      <c r="F794" s="342">
        <v>8974566</v>
      </c>
      <c r="G794" s="342">
        <v>1452659194.6400001</v>
      </c>
      <c r="K794" s="343"/>
    </row>
    <row r="795" spans="1:11" x14ac:dyDescent="0.2">
      <c r="A795" s="340">
        <v>51600501</v>
      </c>
      <c r="B795" s="341" t="s">
        <v>808</v>
      </c>
      <c r="C795" s="341" t="s">
        <v>327</v>
      </c>
      <c r="D795" s="342">
        <v>39539473</v>
      </c>
      <c r="E795" s="342">
        <v>9898828</v>
      </c>
      <c r="F795" s="342">
        <v>0</v>
      </c>
      <c r="G795" s="342">
        <v>49438301</v>
      </c>
      <c r="K795" s="343"/>
    </row>
    <row r="796" spans="1:11" x14ac:dyDescent="0.2">
      <c r="A796" s="340">
        <v>51600502</v>
      </c>
      <c r="B796" s="341" t="s">
        <v>829</v>
      </c>
      <c r="C796" s="341" t="s">
        <v>327</v>
      </c>
      <c r="D796" s="342">
        <v>1124977786.6400001</v>
      </c>
      <c r="E796" s="342">
        <v>287217673</v>
      </c>
      <c r="F796" s="342">
        <v>8974566</v>
      </c>
      <c r="G796" s="342">
        <v>1403220893.6400001</v>
      </c>
      <c r="K796" s="343"/>
    </row>
    <row r="797" spans="1:11" x14ac:dyDescent="0.2">
      <c r="A797" s="340">
        <v>516010</v>
      </c>
      <c r="B797" s="341" t="s">
        <v>43</v>
      </c>
      <c r="C797" s="341" t="s">
        <v>327</v>
      </c>
      <c r="D797" s="342">
        <v>31303010</v>
      </c>
      <c r="E797" s="342">
        <v>2959930</v>
      </c>
      <c r="F797" s="342">
        <v>0</v>
      </c>
      <c r="G797" s="342">
        <v>34262940</v>
      </c>
      <c r="K797" s="343"/>
    </row>
    <row r="798" spans="1:11" x14ac:dyDescent="0.2">
      <c r="A798" s="340">
        <v>51601001</v>
      </c>
      <c r="B798" s="341" t="s">
        <v>830</v>
      </c>
      <c r="C798" s="341" t="s">
        <v>327</v>
      </c>
      <c r="D798" s="342">
        <v>31303010</v>
      </c>
      <c r="E798" s="342">
        <v>2959930</v>
      </c>
      <c r="F798" s="342">
        <v>0</v>
      </c>
      <c r="G798" s="342">
        <v>34262940</v>
      </c>
      <c r="K798" s="343"/>
    </row>
    <row r="799" spans="1:11" x14ac:dyDescent="0.2">
      <c r="A799" s="340">
        <v>516015</v>
      </c>
      <c r="B799" s="341" t="s">
        <v>812</v>
      </c>
      <c r="C799" s="341" t="s">
        <v>327</v>
      </c>
      <c r="D799" s="342">
        <v>59397154</v>
      </c>
      <c r="E799" s="342">
        <v>22261571</v>
      </c>
      <c r="F799" s="342">
        <v>0</v>
      </c>
      <c r="G799" s="342">
        <v>81658725</v>
      </c>
      <c r="K799" s="343"/>
    </row>
    <row r="800" spans="1:11" x14ac:dyDescent="0.2">
      <c r="A800" s="340">
        <v>51601501</v>
      </c>
      <c r="B800" s="341" t="s">
        <v>812</v>
      </c>
      <c r="C800" s="341" t="s">
        <v>327</v>
      </c>
      <c r="D800" s="342">
        <v>59397154</v>
      </c>
      <c r="E800" s="342">
        <v>22261571</v>
      </c>
      <c r="F800" s="342">
        <v>0</v>
      </c>
      <c r="G800" s="342">
        <v>81658725</v>
      </c>
      <c r="K800" s="343"/>
    </row>
    <row r="801" spans="1:11" x14ac:dyDescent="0.2">
      <c r="A801" s="340">
        <v>516020</v>
      </c>
      <c r="B801" s="341" t="s">
        <v>142</v>
      </c>
      <c r="C801" s="341" t="s">
        <v>327</v>
      </c>
      <c r="D801" s="342">
        <v>5761589</v>
      </c>
      <c r="E801" s="342">
        <v>1198670</v>
      </c>
      <c r="F801" s="342">
        <v>0</v>
      </c>
      <c r="G801" s="342">
        <v>6960259</v>
      </c>
      <c r="K801" s="343"/>
    </row>
    <row r="802" spans="1:11" x14ac:dyDescent="0.2">
      <c r="A802" s="340">
        <v>51602001</v>
      </c>
      <c r="B802" s="341" t="s">
        <v>831</v>
      </c>
      <c r="C802" s="341" t="s">
        <v>327</v>
      </c>
      <c r="D802" s="342">
        <v>506000</v>
      </c>
      <c r="E802" s="342">
        <v>611960</v>
      </c>
      <c r="F802" s="342">
        <v>0</v>
      </c>
      <c r="G802" s="342">
        <v>1117960</v>
      </c>
      <c r="K802" s="343"/>
    </row>
    <row r="803" spans="1:11" x14ac:dyDescent="0.2">
      <c r="A803" s="340">
        <v>51602002</v>
      </c>
      <c r="B803" s="341" t="s">
        <v>832</v>
      </c>
      <c r="C803" s="341" t="s">
        <v>327</v>
      </c>
      <c r="D803" s="342">
        <v>5255589</v>
      </c>
      <c r="E803" s="342">
        <v>586710</v>
      </c>
      <c r="F803" s="342">
        <v>0</v>
      </c>
      <c r="G803" s="342">
        <v>5842299</v>
      </c>
      <c r="K803" s="343"/>
    </row>
    <row r="804" spans="1:11" x14ac:dyDescent="0.2">
      <c r="A804" s="340">
        <v>516095</v>
      </c>
      <c r="B804" s="341" t="s">
        <v>425</v>
      </c>
      <c r="C804" s="341" t="s">
        <v>327</v>
      </c>
      <c r="D804" s="342">
        <v>1057000</v>
      </c>
      <c r="E804" s="342">
        <v>0</v>
      </c>
      <c r="F804" s="342">
        <v>0</v>
      </c>
      <c r="G804" s="342">
        <v>1057000</v>
      </c>
      <c r="K804" s="343"/>
    </row>
    <row r="805" spans="1:11" x14ac:dyDescent="0.2">
      <c r="A805" s="340">
        <v>51609501</v>
      </c>
      <c r="B805" s="341" t="s">
        <v>833</v>
      </c>
      <c r="C805" s="341" t="s">
        <v>327</v>
      </c>
      <c r="D805" s="342">
        <v>1057000</v>
      </c>
      <c r="E805" s="342">
        <v>0</v>
      </c>
      <c r="F805" s="342">
        <v>0</v>
      </c>
      <c r="G805" s="342">
        <v>1057000</v>
      </c>
      <c r="K805" s="343"/>
    </row>
    <row r="806" spans="1:11" x14ac:dyDescent="0.2">
      <c r="A806" s="340">
        <v>5165</v>
      </c>
      <c r="B806" s="341" t="s">
        <v>834</v>
      </c>
      <c r="C806" s="341" t="s">
        <v>327</v>
      </c>
      <c r="D806" s="342">
        <v>460000</v>
      </c>
      <c r="E806" s="342">
        <v>0</v>
      </c>
      <c r="F806" s="342">
        <v>0</v>
      </c>
      <c r="G806" s="342">
        <v>460000</v>
      </c>
      <c r="K806" s="343"/>
    </row>
    <row r="807" spans="1:11" x14ac:dyDescent="0.2">
      <c r="A807" s="340">
        <v>516505</v>
      </c>
      <c r="B807" s="341" t="s">
        <v>835</v>
      </c>
      <c r="C807" s="341" t="s">
        <v>327</v>
      </c>
      <c r="D807" s="342">
        <v>460000</v>
      </c>
      <c r="E807" s="342">
        <v>0</v>
      </c>
      <c r="F807" s="342">
        <v>0</v>
      </c>
      <c r="G807" s="342">
        <v>460000</v>
      </c>
      <c r="K807" s="343"/>
    </row>
    <row r="808" spans="1:11" x14ac:dyDescent="0.2">
      <c r="A808" s="340">
        <v>51650501</v>
      </c>
      <c r="B808" s="341" t="s">
        <v>836</v>
      </c>
      <c r="C808" s="341" t="s">
        <v>327</v>
      </c>
      <c r="D808" s="342">
        <v>460000</v>
      </c>
      <c r="E808" s="342">
        <v>0</v>
      </c>
      <c r="F808" s="342">
        <v>0</v>
      </c>
      <c r="G808" s="342">
        <v>460000</v>
      </c>
      <c r="K808" s="343"/>
    </row>
    <row r="809" spans="1:11" x14ac:dyDescent="0.2">
      <c r="A809" s="340">
        <v>5166</v>
      </c>
      <c r="B809" s="341" t="s">
        <v>486</v>
      </c>
      <c r="C809" s="341" t="s">
        <v>327</v>
      </c>
      <c r="D809" s="342">
        <v>2216131159.71</v>
      </c>
      <c r="E809" s="342">
        <v>202926696.58000001</v>
      </c>
      <c r="F809" s="342">
        <v>481414211.50999999</v>
      </c>
      <c r="G809" s="342">
        <v>1937643644.78</v>
      </c>
      <c r="K809" s="343"/>
    </row>
    <row r="810" spans="1:11" x14ac:dyDescent="0.2">
      <c r="A810" s="340">
        <v>516605</v>
      </c>
      <c r="B810" s="341" t="s">
        <v>837</v>
      </c>
      <c r="C810" s="341" t="s">
        <v>327</v>
      </c>
      <c r="D810" s="342">
        <v>2216131159.71</v>
      </c>
      <c r="E810" s="342">
        <v>202926696.58000001</v>
      </c>
      <c r="F810" s="342">
        <v>481414211.50999999</v>
      </c>
      <c r="G810" s="342">
        <v>1937643644.78</v>
      </c>
      <c r="K810" s="343"/>
    </row>
    <row r="811" spans="1:11" x14ac:dyDescent="0.2">
      <c r="A811" s="340">
        <v>51660501</v>
      </c>
      <c r="B811" s="341" t="s">
        <v>838</v>
      </c>
      <c r="C811" s="341" t="s">
        <v>327</v>
      </c>
      <c r="D811" s="342">
        <v>2179402998.5900002</v>
      </c>
      <c r="E811" s="342">
        <v>201801114</v>
      </c>
      <c r="F811" s="342">
        <v>481414211.50999999</v>
      </c>
      <c r="G811" s="342">
        <v>1899789901.0799999</v>
      </c>
      <c r="K811" s="343"/>
    </row>
    <row r="812" spans="1:11" x14ac:dyDescent="0.2">
      <c r="A812" s="340">
        <v>5166050102</v>
      </c>
      <c r="B812" s="341" t="s">
        <v>366</v>
      </c>
      <c r="C812" s="341" t="s">
        <v>327</v>
      </c>
      <c r="D812" s="342">
        <v>42009336.409999996</v>
      </c>
      <c r="E812" s="342">
        <v>1885858.97</v>
      </c>
      <c r="F812" s="342">
        <v>0</v>
      </c>
      <c r="G812" s="342">
        <v>43895195.380000003</v>
      </c>
      <c r="K812" s="343"/>
    </row>
    <row r="813" spans="1:11" x14ac:dyDescent="0.2">
      <c r="A813" s="340">
        <v>5166050120</v>
      </c>
      <c r="B813" s="341" t="s">
        <v>612</v>
      </c>
      <c r="C813" s="341" t="s">
        <v>327</v>
      </c>
      <c r="D813" s="342">
        <v>34711136.210000001</v>
      </c>
      <c r="E813" s="342">
        <v>5361957.37</v>
      </c>
      <c r="F813" s="342">
        <v>0</v>
      </c>
      <c r="G813" s="342">
        <v>40073093.579999998</v>
      </c>
      <c r="K813" s="343"/>
    </row>
    <row r="814" spans="1:11" x14ac:dyDescent="0.2">
      <c r="A814" s="340">
        <v>5166050124</v>
      </c>
      <c r="B814" s="341" t="s">
        <v>348</v>
      </c>
      <c r="C814" s="341" t="s">
        <v>327</v>
      </c>
      <c r="D814" s="342">
        <v>53676909.909999996</v>
      </c>
      <c r="E814" s="342">
        <v>3661065.7</v>
      </c>
      <c r="F814" s="342">
        <v>0</v>
      </c>
      <c r="G814" s="342">
        <v>57337975.609999999</v>
      </c>
      <c r="K814" s="343"/>
    </row>
    <row r="815" spans="1:11" x14ac:dyDescent="0.2">
      <c r="A815" s="340">
        <v>516605012401</v>
      </c>
      <c r="B815" s="341" t="s">
        <v>839</v>
      </c>
      <c r="C815" s="341" t="s">
        <v>327</v>
      </c>
      <c r="D815" s="342">
        <v>33506036.699999999</v>
      </c>
      <c r="E815" s="342">
        <v>3129324.7</v>
      </c>
      <c r="F815" s="342">
        <v>0</v>
      </c>
      <c r="G815" s="342">
        <v>36635361.399999999</v>
      </c>
      <c r="K815" s="343"/>
    </row>
    <row r="816" spans="1:11" x14ac:dyDescent="0.2">
      <c r="A816" s="340">
        <v>516605012404</v>
      </c>
      <c r="B816" s="341" t="s">
        <v>840</v>
      </c>
      <c r="C816" s="341" t="s">
        <v>327</v>
      </c>
      <c r="D816" s="342">
        <v>20170873.210000001</v>
      </c>
      <c r="E816" s="342">
        <v>531741</v>
      </c>
      <c r="F816" s="342">
        <v>0</v>
      </c>
      <c r="G816" s="342">
        <v>20702614.210000001</v>
      </c>
      <c r="K816" s="343"/>
    </row>
    <row r="817" spans="1:11" x14ac:dyDescent="0.2">
      <c r="A817" s="340">
        <v>5166050126</v>
      </c>
      <c r="B817" s="341" t="s">
        <v>367</v>
      </c>
      <c r="C817" s="341" t="s">
        <v>327</v>
      </c>
      <c r="D817" s="342">
        <v>371462999.25999999</v>
      </c>
      <c r="E817" s="342">
        <v>0</v>
      </c>
      <c r="F817" s="342">
        <v>359400296.23000002</v>
      </c>
      <c r="G817" s="342">
        <v>12062703.029999999</v>
      </c>
      <c r="K817" s="343"/>
    </row>
    <row r="818" spans="1:11" x14ac:dyDescent="0.2">
      <c r="A818" s="340">
        <v>516605012601</v>
      </c>
      <c r="B818" s="341" t="s">
        <v>841</v>
      </c>
      <c r="C818" s="341" t="s">
        <v>327</v>
      </c>
      <c r="D818" s="342">
        <v>1662248.77</v>
      </c>
      <c r="E818" s="342">
        <v>0</v>
      </c>
      <c r="F818" s="342">
        <v>0</v>
      </c>
      <c r="G818" s="342">
        <v>1662248.77</v>
      </c>
      <c r="K818" s="343"/>
    </row>
    <row r="819" spans="1:11" x14ac:dyDescent="0.2">
      <c r="A819" s="340">
        <v>516605012604</v>
      </c>
      <c r="B819" s="341" t="s">
        <v>842</v>
      </c>
      <c r="C819" s="341" t="s">
        <v>327</v>
      </c>
      <c r="D819" s="342">
        <v>369800750.49000001</v>
      </c>
      <c r="E819" s="342">
        <v>0</v>
      </c>
      <c r="F819" s="342">
        <v>359400296.23000002</v>
      </c>
      <c r="G819" s="342">
        <v>10400454.26</v>
      </c>
      <c r="K819" s="343"/>
    </row>
    <row r="820" spans="1:11" x14ac:dyDescent="0.2">
      <c r="A820" s="340">
        <v>5166050127</v>
      </c>
      <c r="B820" s="341" t="s">
        <v>369</v>
      </c>
      <c r="C820" s="341" t="s">
        <v>327</v>
      </c>
      <c r="D820" s="342">
        <v>8004610.8700000001</v>
      </c>
      <c r="E820" s="342">
        <v>664254.23</v>
      </c>
      <c r="F820" s="342">
        <v>0</v>
      </c>
      <c r="G820" s="342">
        <v>8668865.0999999996</v>
      </c>
      <c r="K820" s="343"/>
    </row>
    <row r="821" spans="1:11" x14ac:dyDescent="0.2">
      <c r="A821" s="340">
        <v>516605012701</v>
      </c>
      <c r="B821" s="341" t="s">
        <v>843</v>
      </c>
      <c r="C821" s="341" t="s">
        <v>327</v>
      </c>
      <c r="D821" s="342">
        <v>7176613.96</v>
      </c>
      <c r="E821" s="342">
        <v>652419.44999999995</v>
      </c>
      <c r="F821" s="342">
        <v>0</v>
      </c>
      <c r="G821" s="342">
        <v>7829033.4100000001</v>
      </c>
      <c r="K821" s="343"/>
    </row>
    <row r="822" spans="1:11" x14ac:dyDescent="0.2">
      <c r="A822" s="340">
        <v>516605012704</v>
      </c>
      <c r="B822" s="341" t="s">
        <v>844</v>
      </c>
      <c r="C822" s="341" t="s">
        <v>327</v>
      </c>
      <c r="D822" s="342">
        <v>827996.91</v>
      </c>
      <c r="E822" s="342">
        <v>11834.78</v>
      </c>
      <c r="F822" s="342">
        <v>0</v>
      </c>
      <c r="G822" s="342">
        <v>839831.69</v>
      </c>
      <c r="K822" s="343"/>
    </row>
    <row r="823" spans="1:11" x14ac:dyDescent="0.2">
      <c r="A823" s="340">
        <v>5166050128</v>
      </c>
      <c r="B823" s="341" t="s">
        <v>845</v>
      </c>
      <c r="C823" s="341" t="s">
        <v>327</v>
      </c>
      <c r="D823" s="342">
        <v>9837</v>
      </c>
      <c r="E823" s="342">
        <v>0</v>
      </c>
      <c r="F823" s="342">
        <v>0</v>
      </c>
      <c r="G823" s="342">
        <v>9837</v>
      </c>
      <c r="K823" s="343"/>
    </row>
    <row r="824" spans="1:11" x14ac:dyDescent="0.2">
      <c r="A824" s="340">
        <v>516605012804</v>
      </c>
      <c r="B824" s="341" t="s">
        <v>846</v>
      </c>
      <c r="C824" s="341" t="s">
        <v>327</v>
      </c>
      <c r="D824" s="342">
        <v>9837</v>
      </c>
      <c r="E824" s="342">
        <v>0</v>
      </c>
      <c r="F824" s="342">
        <v>0</v>
      </c>
      <c r="G824" s="342">
        <v>9837</v>
      </c>
      <c r="K824" s="343"/>
    </row>
    <row r="825" spans="1:11" x14ac:dyDescent="0.2">
      <c r="A825" s="340">
        <v>5166050129</v>
      </c>
      <c r="B825" s="341" t="s">
        <v>436</v>
      </c>
      <c r="C825" s="341" t="s">
        <v>327</v>
      </c>
      <c r="D825" s="342">
        <v>1625.63</v>
      </c>
      <c r="E825" s="342">
        <v>0</v>
      </c>
      <c r="F825" s="342">
        <v>0</v>
      </c>
      <c r="G825" s="342">
        <v>1625.63</v>
      </c>
      <c r="K825" s="343"/>
    </row>
    <row r="826" spans="1:11" x14ac:dyDescent="0.2">
      <c r="A826" s="340">
        <v>516605012904</v>
      </c>
      <c r="B826" s="341" t="s">
        <v>847</v>
      </c>
      <c r="C826" s="341" t="s">
        <v>327</v>
      </c>
      <c r="D826" s="342">
        <v>1625.63</v>
      </c>
      <c r="E826" s="342">
        <v>0</v>
      </c>
      <c r="F826" s="342">
        <v>0</v>
      </c>
      <c r="G826" s="342">
        <v>1625.63</v>
      </c>
      <c r="K826" s="343"/>
    </row>
    <row r="827" spans="1:11" x14ac:dyDescent="0.2">
      <c r="A827" s="340">
        <v>5166050131</v>
      </c>
      <c r="B827" s="341" t="s">
        <v>371</v>
      </c>
      <c r="C827" s="341" t="s">
        <v>327</v>
      </c>
      <c r="D827" s="342">
        <v>3256952.26</v>
      </c>
      <c r="E827" s="342">
        <v>178717.69</v>
      </c>
      <c r="F827" s="342">
        <v>0</v>
      </c>
      <c r="G827" s="342">
        <v>3435669.95</v>
      </c>
      <c r="K827" s="343"/>
    </row>
    <row r="828" spans="1:11" x14ac:dyDescent="0.2">
      <c r="A828" s="340">
        <v>516605013101</v>
      </c>
      <c r="B828" s="341" t="s">
        <v>848</v>
      </c>
      <c r="C828" s="341" t="s">
        <v>327</v>
      </c>
      <c r="D828" s="342">
        <v>1560848.52</v>
      </c>
      <c r="E828" s="342">
        <v>141895.32</v>
      </c>
      <c r="F828" s="342">
        <v>0</v>
      </c>
      <c r="G828" s="342">
        <v>1702743.84</v>
      </c>
      <c r="K828" s="343"/>
    </row>
    <row r="829" spans="1:11" x14ac:dyDescent="0.2">
      <c r="A829" s="340">
        <v>516605013104</v>
      </c>
      <c r="B829" s="341" t="s">
        <v>849</v>
      </c>
      <c r="C829" s="341" t="s">
        <v>327</v>
      </c>
      <c r="D829" s="342">
        <v>1696103.74</v>
      </c>
      <c r="E829" s="342">
        <v>36822.370000000003</v>
      </c>
      <c r="F829" s="342">
        <v>0</v>
      </c>
      <c r="G829" s="342">
        <v>1732926.11</v>
      </c>
      <c r="K829" s="343"/>
    </row>
    <row r="830" spans="1:11" x14ac:dyDescent="0.2">
      <c r="A830" s="340">
        <v>5166050132</v>
      </c>
      <c r="B830" s="341" t="s">
        <v>53</v>
      </c>
      <c r="C830" s="341" t="s">
        <v>327</v>
      </c>
      <c r="D830" s="342">
        <v>469195350.64999998</v>
      </c>
      <c r="E830" s="342">
        <v>52485049.619999997</v>
      </c>
      <c r="F830" s="342">
        <v>68008.490000000005</v>
      </c>
      <c r="G830" s="342">
        <v>521612391.77999997</v>
      </c>
      <c r="K830" s="343"/>
    </row>
    <row r="831" spans="1:11" x14ac:dyDescent="0.2">
      <c r="A831" s="340">
        <v>516605013202</v>
      </c>
      <c r="B831" s="341" t="s">
        <v>850</v>
      </c>
      <c r="C831" s="341" t="s">
        <v>327</v>
      </c>
      <c r="D831" s="342">
        <v>113347.49</v>
      </c>
      <c r="E831" s="342">
        <v>22669.5</v>
      </c>
      <c r="F831" s="342">
        <v>0</v>
      </c>
      <c r="G831" s="342">
        <v>136016.99</v>
      </c>
      <c r="K831" s="343"/>
    </row>
    <row r="832" spans="1:11" x14ac:dyDescent="0.2">
      <c r="A832" s="340">
        <v>516605013204</v>
      </c>
      <c r="B832" s="341" t="s">
        <v>851</v>
      </c>
      <c r="C832" s="341" t="s">
        <v>327</v>
      </c>
      <c r="D832" s="342">
        <v>469082003.16000003</v>
      </c>
      <c r="E832" s="342">
        <v>52462380.119999997</v>
      </c>
      <c r="F832" s="342">
        <v>68008.490000000005</v>
      </c>
      <c r="G832" s="342">
        <v>521476374.79000002</v>
      </c>
      <c r="K832" s="343"/>
    </row>
    <row r="833" spans="1:11" x14ac:dyDescent="0.2">
      <c r="A833" s="340">
        <v>5166050133</v>
      </c>
      <c r="B833" s="341" t="s">
        <v>437</v>
      </c>
      <c r="C833" s="341" t="s">
        <v>327</v>
      </c>
      <c r="D833" s="342">
        <v>115527181.63</v>
      </c>
      <c r="E833" s="342">
        <v>5599116.5</v>
      </c>
      <c r="F833" s="342">
        <v>0</v>
      </c>
      <c r="G833" s="342">
        <v>121126298.13</v>
      </c>
      <c r="K833" s="343"/>
    </row>
    <row r="834" spans="1:11" x14ac:dyDescent="0.2">
      <c r="A834" s="340">
        <v>516605013301</v>
      </c>
      <c r="B834" s="341" t="s">
        <v>852</v>
      </c>
      <c r="C834" s="341" t="s">
        <v>327</v>
      </c>
      <c r="D834" s="342">
        <v>62033441.530000001</v>
      </c>
      <c r="E834" s="342">
        <v>5354529.68</v>
      </c>
      <c r="F834" s="342">
        <v>0</v>
      </c>
      <c r="G834" s="342">
        <v>67387971.209999993</v>
      </c>
      <c r="K834" s="343"/>
    </row>
    <row r="835" spans="1:11" x14ac:dyDescent="0.2">
      <c r="A835" s="340">
        <v>516605013304</v>
      </c>
      <c r="B835" s="341" t="s">
        <v>853</v>
      </c>
      <c r="C835" s="341" t="s">
        <v>327</v>
      </c>
      <c r="D835" s="342">
        <v>53493740.100000001</v>
      </c>
      <c r="E835" s="342">
        <v>244586.82</v>
      </c>
      <c r="F835" s="342">
        <v>0</v>
      </c>
      <c r="G835" s="342">
        <v>53738326.920000002</v>
      </c>
      <c r="K835" s="343"/>
    </row>
    <row r="836" spans="1:11" x14ac:dyDescent="0.2">
      <c r="A836" s="340">
        <v>5166050134</v>
      </c>
      <c r="B836" s="341" t="s">
        <v>373</v>
      </c>
      <c r="C836" s="341" t="s">
        <v>327</v>
      </c>
      <c r="D836" s="342">
        <v>584157927.63999999</v>
      </c>
      <c r="E836" s="342">
        <v>64619454.909999996</v>
      </c>
      <c r="F836" s="342">
        <v>0</v>
      </c>
      <c r="G836" s="342">
        <v>648777382.54999995</v>
      </c>
      <c r="K836" s="343"/>
    </row>
    <row r="837" spans="1:11" x14ac:dyDescent="0.2">
      <c r="A837" s="340">
        <v>516605013401</v>
      </c>
      <c r="B837" s="341" t="s">
        <v>854</v>
      </c>
      <c r="C837" s="341" t="s">
        <v>327</v>
      </c>
      <c r="D837" s="342">
        <v>246933788.47999999</v>
      </c>
      <c r="E837" s="342">
        <v>30560502.710000001</v>
      </c>
      <c r="F837" s="342">
        <v>0</v>
      </c>
      <c r="G837" s="342">
        <v>277494291.19</v>
      </c>
      <c r="K837" s="343"/>
    </row>
    <row r="838" spans="1:11" x14ac:dyDescent="0.2">
      <c r="A838" s="340">
        <v>516605013402</v>
      </c>
      <c r="B838" s="341" t="s">
        <v>855</v>
      </c>
      <c r="C838" s="341" t="s">
        <v>327</v>
      </c>
      <c r="D838" s="342">
        <v>31869417.32</v>
      </c>
      <c r="E838" s="342">
        <v>2910641.46</v>
      </c>
      <c r="F838" s="342">
        <v>0</v>
      </c>
      <c r="G838" s="342">
        <v>34780058.780000001</v>
      </c>
      <c r="K838" s="343"/>
    </row>
    <row r="839" spans="1:11" x14ac:dyDescent="0.2">
      <c r="A839" s="340">
        <v>516605013404</v>
      </c>
      <c r="B839" s="341" t="s">
        <v>856</v>
      </c>
      <c r="C839" s="341" t="s">
        <v>327</v>
      </c>
      <c r="D839" s="342">
        <v>305354721.83999997</v>
      </c>
      <c r="E839" s="342">
        <v>31148310.739999998</v>
      </c>
      <c r="F839" s="342">
        <v>0</v>
      </c>
      <c r="G839" s="342">
        <v>336503032.57999998</v>
      </c>
      <c r="K839" s="343"/>
    </row>
    <row r="840" spans="1:11" x14ac:dyDescent="0.2">
      <c r="A840" s="340">
        <v>5166050135</v>
      </c>
      <c r="B840" s="341" t="s">
        <v>375</v>
      </c>
      <c r="C840" s="341" t="s">
        <v>327</v>
      </c>
      <c r="D840" s="342">
        <v>558460.49</v>
      </c>
      <c r="E840" s="342">
        <v>34922.03</v>
      </c>
      <c r="F840" s="342">
        <v>0</v>
      </c>
      <c r="G840" s="342">
        <v>593382.52</v>
      </c>
      <c r="K840" s="343"/>
    </row>
    <row r="841" spans="1:11" x14ac:dyDescent="0.2">
      <c r="A841" s="340">
        <v>516605013504</v>
      </c>
      <c r="B841" s="341" t="s">
        <v>857</v>
      </c>
      <c r="C841" s="341" t="s">
        <v>327</v>
      </c>
      <c r="D841" s="342">
        <v>558460.49</v>
      </c>
      <c r="E841" s="342">
        <v>34922.03</v>
      </c>
      <c r="F841" s="342">
        <v>0</v>
      </c>
      <c r="G841" s="342">
        <v>593382.52</v>
      </c>
      <c r="K841" s="343"/>
    </row>
    <row r="842" spans="1:11" x14ac:dyDescent="0.2">
      <c r="A842" s="340">
        <v>5166050137</v>
      </c>
      <c r="B842" s="341" t="s">
        <v>377</v>
      </c>
      <c r="C842" s="341" t="s">
        <v>327</v>
      </c>
      <c r="D842" s="342">
        <v>253344673.31999999</v>
      </c>
      <c r="E842" s="342">
        <v>0</v>
      </c>
      <c r="F842" s="342">
        <v>121945906.79000001</v>
      </c>
      <c r="G842" s="342">
        <v>131398766.53</v>
      </c>
      <c r="K842" s="343"/>
    </row>
    <row r="843" spans="1:11" x14ac:dyDescent="0.2">
      <c r="A843" s="340">
        <v>516605013701</v>
      </c>
      <c r="B843" s="341" t="s">
        <v>858</v>
      </c>
      <c r="C843" s="341" t="s">
        <v>327</v>
      </c>
      <c r="D843" s="342">
        <v>253344673.31999999</v>
      </c>
      <c r="E843" s="342">
        <v>0</v>
      </c>
      <c r="F843" s="342">
        <v>121945906.79000001</v>
      </c>
      <c r="G843" s="342">
        <v>131398766.53</v>
      </c>
      <c r="K843" s="343"/>
    </row>
    <row r="844" spans="1:11" x14ac:dyDescent="0.2">
      <c r="A844" s="340">
        <v>5166050138</v>
      </c>
      <c r="B844" s="341" t="s">
        <v>378</v>
      </c>
      <c r="C844" s="341" t="s">
        <v>327</v>
      </c>
      <c r="D844" s="342">
        <v>134513159.06999999</v>
      </c>
      <c r="E844" s="342">
        <v>34254556.119999997</v>
      </c>
      <c r="F844" s="342">
        <v>0</v>
      </c>
      <c r="G844" s="342">
        <v>168767715.19</v>
      </c>
      <c r="K844" s="343"/>
    </row>
    <row r="845" spans="1:11" x14ac:dyDescent="0.2">
      <c r="A845" s="340">
        <v>516605013801</v>
      </c>
      <c r="B845" s="341" t="s">
        <v>859</v>
      </c>
      <c r="C845" s="341" t="s">
        <v>327</v>
      </c>
      <c r="D845" s="342">
        <v>134513159.06999999</v>
      </c>
      <c r="E845" s="342">
        <v>34254556.119999997</v>
      </c>
      <c r="F845" s="342">
        <v>0</v>
      </c>
      <c r="G845" s="342">
        <v>168767715.19</v>
      </c>
      <c r="K845" s="343"/>
    </row>
    <row r="846" spans="1:11" x14ac:dyDescent="0.2">
      <c r="A846" s="340">
        <v>5166050139</v>
      </c>
      <c r="B846" s="341" t="s">
        <v>440</v>
      </c>
      <c r="C846" s="341" t="s">
        <v>327</v>
      </c>
      <c r="D846" s="342">
        <v>74762747.510000005</v>
      </c>
      <c r="E846" s="342">
        <v>29172229.710000001</v>
      </c>
      <c r="F846" s="342">
        <v>0</v>
      </c>
      <c r="G846" s="342">
        <v>103934977.22</v>
      </c>
      <c r="K846" s="343"/>
    </row>
    <row r="847" spans="1:11" x14ac:dyDescent="0.2">
      <c r="A847" s="340">
        <v>516605013901</v>
      </c>
      <c r="B847" s="341" t="s">
        <v>860</v>
      </c>
      <c r="C847" s="341" t="s">
        <v>327</v>
      </c>
      <c r="D847" s="342">
        <v>74762747.510000005</v>
      </c>
      <c r="E847" s="342">
        <v>29172229.710000001</v>
      </c>
      <c r="F847" s="342">
        <v>0</v>
      </c>
      <c r="G847" s="342">
        <v>103934977.22</v>
      </c>
      <c r="K847" s="343"/>
    </row>
    <row r="848" spans="1:11" x14ac:dyDescent="0.2">
      <c r="A848" s="355">
        <v>5166050140</v>
      </c>
      <c r="B848" s="356" t="s">
        <v>379</v>
      </c>
      <c r="C848" s="356" t="s">
        <v>327</v>
      </c>
      <c r="D848" s="357">
        <v>34210090.729999997</v>
      </c>
      <c r="E848" s="357">
        <v>3883931.15</v>
      </c>
      <c r="F848" s="357">
        <v>0</v>
      </c>
      <c r="G848" s="357">
        <v>38094021.880000003</v>
      </c>
      <c r="K848" s="343"/>
    </row>
    <row r="849" spans="1:11" x14ac:dyDescent="0.2">
      <c r="A849" s="340">
        <v>516605014001</v>
      </c>
      <c r="B849" s="341" t="s">
        <v>861</v>
      </c>
      <c r="C849" s="341" t="s">
        <v>327</v>
      </c>
      <c r="D849" s="342">
        <v>6901392.4000000004</v>
      </c>
      <c r="E849" s="342">
        <v>788541.79</v>
      </c>
      <c r="F849" s="342">
        <v>0</v>
      </c>
      <c r="G849" s="342">
        <v>7689934.1900000004</v>
      </c>
      <c r="K849" s="343"/>
    </row>
    <row r="850" spans="1:11" x14ac:dyDescent="0.2">
      <c r="A850" s="352">
        <v>516605014002</v>
      </c>
      <c r="B850" s="353" t="s">
        <v>862</v>
      </c>
      <c r="C850" s="353" t="s">
        <v>327</v>
      </c>
      <c r="D850" s="354">
        <v>27308698.329999998</v>
      </c>
      <c r="E850" s="354">
        <v>3095389.36</v>
      </c>
      <c r="F850" s="354">
        <v>0</v>
      </c>
      <c r="G850" s="354">
        <v>30404087.690000001</v>
      </c>
      <c r="K850" s="343"/>
    </row>
    <row r="851" spans="1:11" x14ac:dyDescent="0.2">
      <c r="A851" s="340">
        <v>51660502</v>
      </c>
      <c r="B851" s="341" t="s">
        <v>863</v>
      </c>
      <c r="C851" s="341" t="s">
        <v>327</v>
      </c>
      <c r="D851" s="342">
        <v>36728161.119999997</v>
      </c>
      <c r="E851" s="342">
        <v>1125582.58</v>
      </c>
      <c r="F851" s="342">
        <v>0</v>
      </c>
      <c r="G851" s="342">
        <v>37853743.700000003</v>
      </c>
      <c r="K851" s="343"/>
    </row>
    <row r="852" spans="1:11" x14ac:dyDescent="0.2">
      <c r="A852" s="352">
        <v>5166050224</v>
      </c>
      <c r="B852" s="353" t="s">
        <v>377</v>
      </c>
      <c r="C852" s="353" t="s">
        <v>327</v>
      </c>
      <c r="D852" s="354">
        <v>36728161.119999997</v>
      </c>
      <c r="E852" s="354">
        <v>1125582.58</v>
      </c>
      <c r="F852" s="354">
        <v>0</v>
      </c>
      <c r="G852" s="354">
        <v>37853743.700000003</v>
      </c>
      <c r="K852" s="343"/>
    </row>
    <row r="853" spans="1:11" x14ac:dyDescent="0.2">
      <c r="A853" s="340">
        <v>5170</v>
      </c>
      <c r="B853" s="341" t="s">
        <v>864</v>
      </c>
      <c r="C853" s="341" t="s">
        <v>327</v>
      </c>
      <c r="D853" s="342">
        <v>65064924.200000003</v>
      </c>
      <c r="E853" s="342">
        <v>58523692.399999999</v>
      </c>
      <c r="F853" s="342">
        <v>0</v>
      </c>
      <c r="G853" s="342">
        <v>123588616.59999999</v>
      </c>
      <c r="K853" s="343"/>
    </row>
    <row r="854" spans="1:11" x14ac:dyDescent="0.2">
      <c r="A854" s="340">
        <v>517020</v>
      </c>
      <c r="B854" s="341" t="s">
        <v>396</v>
      </c>
      <c r="C854" s="341" t="s">
        <v>327</v>
      </c>
      <c r="D854" s="342">
        <v>65064924.200000003</v>
      </c>
      <c r="E854" s="342">
        <v>58523692.399999999</v>
      </c>
      <c r="F854" s="342">
        <v>0</v>
      </c>
      <c r="G854" s="342">
        <v>123588616.59999999</v>
      </c>
      <c r="K854" s="343"/>
    </row>
    <row r="855" spans="1:11" x14ac:dyDescent="0.2">
      <c r="A855" s="340">
        <v>51702001</v>
      </c>
      <c r="B855" s="341" t="s">
        <v>865</v>
      </c>
      <c r="C855" s="341" t="s">
        <v>327</v>
      </c>
      <c r="D855" s="342">
        <v>65064924.200000003</v>
      </c>
      <c r="E855" s="342">
        <v>11310380.4</v>
      </c>
      <c r="F855" s="342">
        <v>0</v>
      </c>
      <c r="G855" s="342">
        <v>76375304.599999994</v>
      </c>
      <c r="K855" s="343"/>
    </row>
    <row r="856" spans="1:11" x14ac:dyDescent="0.2">
      <c r="A856" s="340">
        <v>5170200101</v>
      </c>
      <c r="B856" s="341" t="s">
        <v>866</v>
      </c>
      <c r="C856" s="341" t="s">
        <v>327</v>
      </c>
      <c r="D856" s="342">
        <v>65064924.200000003</v>
      </c>
      <c r="E856" s="342">
        <v>11310380.4</v>
      </c>
      <c r="F856" s="342">
        <v>0</v>
      </c>
      <c r="G856" s="342">
        <v>76375304.599999994</v>
      </c>
      <c r="K856" s="343"/>
    </row>
    <row r="857" spans="1:11" x14ac:dyDescent="0.2">
      <c r="A857" s="340">
        <v>51702002</v>
      </c>
      <c r="B857" s="341" t="s">
        <v>1023</v>
      </c>
      <c r="C857" s="341" t="s">
        <v>327</v>
      </c>
      <c r="D857" s="342">
        <v>0</v>
      </c>
      <c r="E857" s="342">
        <v>47213312</v>
      </c>
      <c r="F857" s="342">
        <v>0</v>
      </c>
      <c r="G857" s="342">
        <v>47213312</v>
      </c>
      <c r="K857" s="343"/>
    </row>
    <row r="858" spans="1:11" x14ac:dyDescent="0.2">
      <c r="A858" s="340">
        <v>5170200201</v>
      </c>
      <c r="B858" s="341" t="s">
        <v>1024</v>
      </c>
      <c r="C858" s="341" t="s">
        <v>327</v>
      </c>
      <c r="D858" s="342">
        <v>0</v>
      </c>
      <c r="E858" s="342">
        <v>47213312</v>
      </c>
      <c r="F858" s="342">
        <v>0</v>
      </c>
      <c r="G858" s="342">
        <v>47213312</v>
      </c>
      <c r="K858" s="343"/>
    </row>
    <row r="859" spans="1:11" x14ac:dyDescent="0.2">
      <c r="A859" s="340">
        <v>5175</v>
      </c>
      <c r="B859" s="341" t="s">
        <v>867</v>
      </c>
      <c r="C859" s="341" t="s">
        <v>327</v>
      </c>
      <c r="D859" s="342">
        <v>805000423.24000001</v>
      </c>
      <c r="E859" s="342">
        <v>82792092.620000005</v>
      </c>
      <c r="F859" s="342">
        <v>0</v>
      </c>
      <c r="G859" s="342">
        <v>887792515.86000001</v>
      </c>
      <c r="K859" s="343"/>
    </row>
    <row r="860" spans="1:11" x14ac:dyDescent="0.2">
      <c r="A860" s="340">
        <v>517507</v>
      </c>
      <c r="B860" s="341" t="s">
        <v>40</v>
      </c>
      <c r="C860" s="341" t="s">
        <v>327</v>
      </c>
      <c r="D860" s="342">
        <v>486118910.07999998</v>
      </c>
      <c r="E860" s="342">
        <v>44192628.159999996</v>
      </c>
      <c r="F860" s="342">
        <v>0</v>
      </c>
      <c r="G860" s="342">
        <v>530311538.24000001</v>
      </c>
      <c r="K860" s="343"/>
    </row>
    <row r="861" spans="1:11" x14ac:dyDescent="0.2">
      <c r="A861" s="340">
        <v>51750701</v>
      </c>
      <c r="B861" s="341" t="s">
        <v>40</v>
      </c>
      <c r="C861" s="341" t="s">
        <v>327</v>
      </c>
      <c r="D861" s="342">
        <v>483751148.08999997</v>
      </c>
      <c r="E861" s="342">
        <v>43977377.07</v>
      </c>
      <c r="F861" s="342">
        <v>0</v>
      </c>
      <c r="G861" s="342">
        <v>527728525.16000003</v>
      </c>
      <c r="K861" s="343"/>
    </row>
    <row r="862" spans="1:11" x14ac:dyDescent="0.2">
      <c r="A862" s="340">
        <v>51750705</v>
      </c>
      <c r="B862" s="341" t="s">
        <v>143</v>
      </c>
      <c r="C862" s="341" t="s">
        <v>327</v>
      </c>
      <c r="D862" s="342">
        <v>2367761.9900000002</v>
      </c>
      <c r="E862" s="342">
        <v>215251.09</v>
      </c>
      <c r="F862" s="342">
        <v>0</v>
      </c>
      <c r="G862" s="342">
        <v>2583013.08</v>
      </c>
      <c r="K862" s="343"/>
    </row>
    <row r="863" spans="1:11" x14ac:dyDescent="0.2">
      <c r="A863" s="340">
        <v>5175070501</v>
      </c>
      <c r="B863" s="341" t="s">
        <v>143</v>
      </c>
      <c r="C863" s="341" t="s">
        <v>327</v>
      </c>
      <c r="D863" s="342">
        <v>2367761.9900000002</v>
      </c>
      <c r="E863" s="342">
        <v>215251.09</v>
      </c>
      <c r="F863" s="342">
        <v>0</v>
      </c>
      <c r="G863" s="342">
        <v>2583013.08</v>
      </c>
      <c r="K863" s="343"/>
    </row>
    <row r="864" spans="1:11" x14ac:dyDescent="0.2">
      <c r="A864" s="340">
        <v>517510</v>
      </c>
      <c r="B864" s="341" t="s">
        <v>43</v>
      </c>
      <c r="C864" s="341" t="s">
        <v>327</v>
      </c>
      <c r="D864" s="342">
        <v>174155393.15000001</v>
      </c>
      <c r="E864" s="342">
        <v>15244727.689999999</v>
      </c>
      <c r="F864" s="342">
        <v>0</v>
      </c>
      <c r="G864" s="342">
        <v>189400120.84</v>
      </c>
      <c r="K864" s="343"/>
    </row>
    <row r="865" spans="1:11" x14ac:dyDescent="0.2">
      <c r="A865" s="340">
        <v>51751001</v>
      </c>
      <c r="B865" s="341" t="s">
        <v>43</v>
      </c>
      <c r="C865" s="341" t="s">
        <v>327</v>
      </c>
      <c r="D865" s="342">
        <v>174155393.15000001</v>
      </c>
      <c r="E865" s="342">
        <v>15244727.689999999</v>
      </c>
      <c r="F865" s="342">
        <v>0</v>
      </c>
      <c r="G865" s="342">
        <v>189400120.84</v>
      </c>
      <c r="K865" s="343"/>
    </row>
    <row r="866" spans="1:11" x14ac:dyDescent="0.2">
      <c r="A866" s="340">
        <v>517512</v>
      </c>
      <c r="B866" s="341" t="s">
        <v>467</v>
      </c>
      <c r="C866" s="341" t="s">
        <v>327</v>
      </c>
      <c r="D866" s="342">
        <v>143219784.97999999</v>
      </c>
      <c r="E866" s="342">
        <v>15788353.01</v>
      </c>
      <c r="F866" s="342">
        <v>0</v>
      </c>
      <c r="G866" s="342">
        <v>159008137.99000001</v>
      </c>
      <c r="K866" s="343"/>
    </row>
    <row r="867" spans="1:11" x14ac:dyDescent="0.2">
      <c r="A867" s="340">
        <v>51751201</v>
      </c>
      <c r="B867" s="341" t="s">
        <v>467</v>
      </c>
      <c r="C867" s="341" t="s">
        <v>327</v>
      </c>
      <c r="D867" s="342">
        <v>143219784.97999999</v>
      </c>
      <c r="E867" s="342">
        <v>15788353.01</v>
      </c>
      <c r="F867" s="342">
        <v>0</v>
      </c>
      <c r="G867" s="342">
        <v>159008137.99000001</v>
      </c>
      <c r="K867" s="343"/>
    </row>
    <row r="868" spans="1:11" x14ac:dyDescent="0.2">
      <c r="A868" s="340">
        <v>517514</v>
      </c>
      <c r="B868" s="341" t="s">
        <v>461</v>
      </c>
      <c r="C868" s="341" t="s">
        <v>327</v>
      </c>
      <c r="D868" s="342">
        <v>1506335.03</v>
      </c>
      <c r="E868" s="342">
        <v>7566383.7599999998</v>
      </c>
      <c r="F868" s="342">
        <v>0</v>
      </c>
      <c r="G868" s="342">
        <v>9072718.7899999991</v>
      </c>
      <c r="K868" s="343"/>
    </row>
    <row r="869" spans="1:11" x14ac:dyDescent="0.2">
      <c r="A869" s="340">
        <v>51751401</v>
      </c>
      <c r="B869" s="341" t="s">
        <v>461</v>
      </c>
      <c r="C869" s="341" t="s">
        <v>327</v>
      </c>
      <c r="D869" s="342">
        <v>1506335.03</v>
      </c>
      <c r="E869" s="342">
        <v>7566383.7599999998</v>
      </c>
      <c r="F869" s="342">
        <v>0</v>
      </c>
      <c r="G869" s="342">
        <v>9072718.7899999991</v>
      </c>
      <c r="K869" s="343"/>
    </row>
    <row r="870" spans="1:11" x14ac:dyDescent="0.2">
      <c r="A870" s="340">
        <v>5178</v>
      </c>
      <c r="B870" s="341" t="s">
        <v>868</v>
      </c>
      <c r="C870" s="341" t="s">
        <v>327</v>
      </c>
      <c r="D870" s="342">
        <v>1119617967.6300001</v>
      </c>
      <c r="E870" s="342">
        <v>104864032.11</v>
      </c>
      <c r="F870" s="342">
        <v>0</v>
      </c>
      <c r="G870" s="342">
        <v>1224481999.74</v>
      </c>
      <c r="K870" s="343"/>
    </row>
    <row r="871" spans="1:11" x14ac:dyDescent="0.2">
      <c r="A871" s="340">
        <v>517801</v>
      </c>
      <c r="B871" s="341" t="s">
        <v>868</v>
      </c>
      <c r="C871" s="341" t="s">
        <v>327</v>
      </c>
      <c r="D871" s="342">
        <v>1119617967.6300001</v>
      </c>
      <c r="E871" s="342">
        <v>104864032.11</v>
      </c>
      <c r="F871" s="342">
        <v>0</v>
      </c>
      <c r="G871" s="342">
        <v>1224481999.74</v>
      </c>
      <c r="K871" s="343"/>
    </row>
    <row r="872" spans="1:11" x14ac:dyDescent="0.2">
      <c r="A872" s="340">
        <v>51780101</v>
      </c>
      <c r="B872" s="341" t="s">
        <v>869</v>
      </c>
      <c r="C872" s="341" t="s">
        <v>327</v>
      </c>
      <c r="D872" s="342">
        <v>1074352967.6300001</v>
      </c>
      <c r="E872" s="342">
        <v>100749032.11</v>
      </c>
      <c r="F872" s="342">
        <v>0</v>
      </c>
      <c r="G872" s="342">
        <v>1175101999.74</v>
      </c>
      <c r="K872" s="343"/>
    </row>
    <row r="873" spans="1:11" x14ac:dyDescent="0.2">
      <c r="A873" s="340">
        <v>51780102</v>
      </c>
      <c r="B873" s="341" t="s">
        <v>870</v>
      </c>
      <c r="C873" s="341" t="s">
        <v>327</v>
      </c>
      <c r="D873" s="342">
        <v>45265000</v>
      </c>
      <c r="E873" s="342">
        <v>4115000</v>
      </c>
      <c r="F873" s="342">
        <v>0</v>
      </c>
      <c r="G873" s="342">
        <v>49380000</v>
      </c>
      <c r="K873" s="343"/>
    </row>
    <row r="874" spans="1:11" x14ac:dyDescent="0.2">
      <c r="A874" s="340">
        <v>5180</v>
      </c>
      <c r="B874" s="341" t="s">
        <v>871</v>
      </c>
      <c r="C874" s="341" t="s">
        <v>327</v>
      </c>
      <c r="D874" s="342">
        <v>1880161776.3199999</v>
      </c>
      <c r="E874" s="342">
        <v>571041771.67999995</v>
      </c>
      <c r="F874" s="342">
        <v>299038372.69999999</v>
      </c>
      <c r="G874" s="342">
        <v>2152165175.3000002</v>
      </c>
      <c r="K874" s="343"/>
    </row>
    <row r="875" spans="1:11" x14ac:dyDescent="0.2">
      <c r="A875" s="340">
        <v>518020</v>
      </c>
      <c r="B875" s="341" t="s">
        <v>478</v>
      </c>
      <c r="C875" s="341" t="s">
        <v>327</v>
      </c>
      <c r="D875" s="342">
        <v>1880161776.3199999</v>
      </c>
      <c r="E875" s="342">
        <v>571041771.67999995</v>
      </c>
      <c r="F875" s="342">
        <v>299038372.69999999</v>
      </c>
      <c r="G875" s="342">
        <v>2152165175.3000002</v>
      </c>
      <c r="K875" s="343"/>
    </row>
    <row r="876" spans="1:11" x14ac:dyDescent="0.2">
      <c r="A876" s="340">
        <v>51802001</v>
      </c>
      <c r="B876" s="341" t="s">
        <v>154</v>
      </c>
      <c r="C876" s="341" t="s">
        <v>327</v>
      </c>
      <c r="D876" s="342">
        <v>1543686515.4000001</v>
      </c>
      <c r="E876" s="342">
        <v>539050625.26999998</v>
      </c>
      <c r="F876" s="342">
        <v>299038372.69999999</v>
      </c>
      <c r="G876" s="342">
        <v>1783698767.97</v>
      </c>
      <c r="K876" s="343"/>
    </row>
    <row r="877" spans="1:11" x14ac:dyDescent="0.2">
      <c r="A877" s="340">
        <v>51802002</v>
      </c>
      <c r="B877" s="341" t="s">
        <v>289</v>
      </c>
      <c r="C877" s="341" t="s">
        <v>327</v>
      </c>
      <c r="D877" s="342">
        <v>336475260.92000002</v>
      </c>
      <c r="E877" s="342">
        <v>31991146.41</v>
      </c>
      <c r="F877" s="342">
        <v>0</v>
      </c>
      <c r="G877" s="342">
        <v>368466407.32999998</v>
      </c>
      <c r="K877" s="343"/>
    </row>
    <row r="878" spans="1:11" x14ac:dyDescent="0.2">
      <c r="A878" s="340">
        <v>5190</v>
      </c>
      <c r="B878" s="341" t="s">
        <v>717</v>
      </c>
      <c r="C878" s="341" t="s">
        <v>327</v>
      </c>
      <c r="D878" s="342">
        <v>4606687370.6899996</v>
      </c>
      <c r="E878" s="342">
        <v>733680798.75</v>
      </c>
      <c r="F878" s="342">
        <v>14760755.689999999</v>
      </c>
      <c r="G878" s="342">
        <v>5325607413.75</v>
      </c>
      <c r="K878" s="343"/>
    </row>
    <row r="879" spans="1:11" x14ac:dyDescent="0.2">
      <c r="A879" s="340">
        <v>519005</v>
      </c>
      <c r="B879" s="341" t="s">
        <v>872</v>
      </c>
      <c r="C879" s="341" t="s">
        <v>327</v>
      </c>
      <c r="D879" s="342">
        <v>543322744</v>
      </c>
      <c r="E879" s="342">
        <v>82268370</v>
      </c>
      <c r="F879" s="342">
        <v>917539</v>
      </c>
      <c r="G879" s="342">
        <v>624673575</v>
      </c>
      <c r="K879" s="343"/>
    </row>
    <row r="880" spans="1:11" x14ac:dyDescent="0.2">
      <c r="A880" s="340">
        <v>51900501</v>
      </c>
      <c r="B880" s="341" t="s">
        <v>873</v>
      </c>
      <c r="C880" s="341" t="s">
        <v>327</v>
      </c>
      <c r="D880" s="342">
        <v>191917032</v>
      </c>
      <c r="E880" s="342">
        <v>37649960</v>
      </c>
      <c r="F880" s="342">
        <v>917539</v>
      </c>
      <c r="G880" s="342">
        <v>228649453</v>
      </c>
      <c r="K880" s="343"/>
    </row>
    <row r="881" spans="1:11" x14ac:dyDescent="0.2">
      <c r="A881" s="340">
        <v>51900502</v>
      </c>
      <c r="B881" s="341" t="s">
        <v>874</v>
      </c>
      <c r="C881" s="341" t="s">
        <v>327</v>
      </c>
      <c r="D881" s="342">
        <v>164605867</v>
      </c>
      <c r="E881" s="342">
        <v>27566805</v>
      </c>
      <c r="F881" s="342">
        <v>0</v>
      </c>
      <c r="G881" s="342">
        <v>192172672</v>
      </c>
      <c r="K881" s="343"/>
    </row>
    <row r="882" spans="1:11" x14ac:dyDescent="0.2">
      <c r="A882" s="340">
        <v>51900503</v>
      </c>
      <c r="B882" s="341" t="s">
        <v>875</v>
      </c>
      <c r="C882" s="341" t="s">
        <v>327</v>
      </c>
      <c r="D882" s="342">
        <v>186602822</v>
      </c>
      <c r="E882" s="342">
        <v>17051605</v>
      </c>
      <c r="F882" s="342">
        <v>0</v>
      </c>
      <c r="G882" s="342">
        <v>203654427</v>
      </c>
      <c r="K882" s="343"/>
    </row>
    <row r="883" spans="1:11" x14ac:dyDescent="0.2">
      <c r="A883" s="340">
        <v>51900506</v>
      </c>
      <c r="B883" s="341" t="s">
        <v>876</v>
      </c>
      <c r="C883" s="341" t="s">
        <v>327</v>
      </c>
      <c r="D883" s="342">
        <v>197023</v>
      </c>
      <c r="E883" s="342">
        <v>0</v>
      </c>
      <c r="F883" s="342">
        <v>0</v>
      </c>
      <c r="G883" s="342">
        <v>197023</v>
      </c>
      <c r="K883" s="343"/>
    </row>
    <row r="884" spans="1:11" x14ac:dyDescent="0.2">
      <c r="A884" s="340">
        <v>519010</v>
      </c>
      <c r="B884" s="341" t="s">
        <v>877</v>
      </c>
      <c r="C884" s="341" t="s">
        <v>327</v>
      </c>
      <c r="D884" s="342">
        <v>602713190</v>
      </c>
      <c r="E884" s="342">
        <v>30626294</v>
      </c>
      <c r="F884" s="342">
        <v>2699661</v>
      </c>
      <c r="G884" s="342">
        <v>630639823</v>
      </c>
      <c r="K884" s="343"/>
    </row>
    <row r="885" spans="1:11" x14ac:dyDescent="0.2">
      <c r="A885" s="340">
        <v>51901001</v>
      </c>
      <c r="B885" s="341" t="s">
        <v>878</v>
      </c>
      <c r="C885" s="341" t="s">
        <v>327</v>
      </c>
      <c r="D885" s="342">
        <v>602713190</v>
      </c>
      <c r="E885" s="342">
        <v>30626294</v>
      </c>
      <c r="F885" s="342">
        <v>2699661</v>
      </c>
      <c r="G885" s="342">
        <v>630639823</v>
      </c>
      <c r="K885" s="343"/>
    </row>
    <row r="886" spans="1:11" x14ac:dyDescent="0.2">
      <c r="A886" s="340">
        <v>519015</v>
      </c>
      <c r="B886" s="341" t="s">
        <v>879</v>
      </c>
      <c r="C886" s="341" t="s">
        <v>327</v>
      </c>
      <c r="D886" s="342">
        <v>15341500</v>
      </c>
      <c r="E886" s="342">
        <v>4000250</v>
      </c>
      <c r="F886" s="342">
        <v>0</v>
      </c>
      <c r="G886" s="342">
        <v>19341750</v>
      </c>
      <c r="K886" s="343"/>
    </row>
    <row r="887" spans="1:11" x14ac:dyDescent="0.2">
      <c r="A887" s="340">
        <v>51901503</v>
      </c>
      <c r="B887" s="341" t="s">
        <v>880</v>
      </c>
      <c r="C887" s="341" t="s">
        <v>327</v>
      </c>
      <c r="D887" s="342">
        <v>15341500</v>
      </c>
      <c r="E887" s="342">
        <v>4000250</v>
      </c>
      <c r="F887" s="342">
        <v>0</v>
      </c>
      <c r="G887" s="342">
        <v>19341750</v>
      </c>
      <c r="K887" s="343"/>
    </row>
    <row r="888" spans="1:11" x14ac:dyDescent="0.2">
      <c r="A888" s="340">
        <v>519025</v>
      </c>
      <c r="B888" s="341" t="s">
        <v>881</v>
      </c>
      <c r="C888" s="341" t="s">
        <v>327</v>
      </c>
      <c r="D888" s="342">
        <v>348987204</v>
      </c>
      <c r="E888" s="342">
        <v>31964829</v>
      </c>
      <c r="F888" s="342">
        <v>917539</v>
      </c>
      <c r="G888" s="342">
        <v>380034494</v>
      </c>
      <c r="K888" s="343"/>
    </row>
    <row r="889" spans="1:11" x14ac:dyDescent="0.2">
      <c r="A889" s="340">
        <v>51902501</v>
      </c>
      <c r="B889" s="341" t="s">
        <v>882</v>
      </c>
      <c r="C889" s="341" t="s">
        <v>327</v>
      </c>
      <c r="D889" s="342">
        <v>273420791</v>
      </c>
      <c r="E889" s="342">
        <v>23925348</v>
      </c>
      <c r="F889" s="342">
        <v>917539</v>
      </c>
      <c r="G889" s="342">
        <v>296428600</v>
      </c>
      <c r="K889" s="343"/>
    </row>
    <row r="890" spans="1:11" x14ac:dyDescent="0.2">
      <c r="A890" s="340">
        <v>51902502</v>
      </c>
      <c r="B890" s="341" t="s">
        <v>883</v>
      </c>
      <c r="C890" s="341" t="s">
        <v>327</v>
      </c>
      <c r="D890" s="342">
        <v>43168372</v>
      </c>
      <c r="E890" s="342">
        <v>3925462</v>
      </c>
      <c r="F890" s="342">
        <v>0</v>
      </c>
      <c r="G890" s="342">
        <v>47093834</v>
      </c>
      <c r="K890" s="343"/>
    </row>
    <row r="891" spans="1:11" x14ac:dyDescent="0.2">
      <c r="A891" s="340">
        <v>51902503</v>
      </c>
      <c r="B891" s="341" t="s">
        <v>884</v>
      </c>
      <c r="C891" s="341" t="s">
        <v>327</v>
      </c>
      <c r="D891" s="342">
        <v>17141881</v>
      </c>
      <c r="E891" s="342">
        <v>1769979</v>
      </c>
      <c r="F891" s="342">
        <v>0</v>
      </c>
      <c r="G891" s="342">
        <v>18911860</v>
      </c>
      <c r="K891" s="343"/>
    </row>
    <row r="892" spans="1:11" x14ac:dyDescent="0.2">
      <c r="A892" s="340">
        <v>51902504</v>
      </c>
      <c r="B892" s="341" t="s">
        <v>885</v>
      </c>
      <c r="C892" s="341" t="s">
        <v>327</v>
      </c>
      <c r="D892" s="342">
        <v>14653600</v>
      </c>
      <c r="E892" s="342">
        <v>2289190</v>
      </c>
      <c r="F892" s="342">
        <v>0</v>
      </c>
      <c r="G892" s="342">
        <v>16942790</v>
      </c>
      <c r="K892" s="343"/>
    </row>
    <row r="893" spans="1:11" x14ac:dyDescent="0.2">
      <c r="A893" s="340">
        <v>51902506</v>
      </c>
      <c r="B893" s="341" t="s">
        <v>873</v>
      </c>
      <c r="C893" s="341" t="s">
        <v>327</v>
      </c>
      <c r="D893" s="342">
        <v>602560</v>
      </c>
      <c r="E893" s="342">
        <v>54850</v>
      </c>
      <c r="F893" s="342">
        <v>0</v>
      </c>
      <c r="G893" s="342">
        <v>657410</v>
      </c>
      <c r="K893" s="343"/>
    </row>
    <row r="894" spans="1:11" x14ac:dyDescent="0.2">
      <c r="A894" s="340">
        <v>519035</v>
      </c>
      <c r="B894" s="341" t="s">
        <v>426</v>
      </c>
      <c r="C894" s="341" t="s">
        <v>327</v>
      </c>
      <c r="D894" s="342">
        <v>91624590</v>
      </c>
      <c r="E894" s="342">
        <v>6598028</v>
      </c>
      <c r="F894" s="342">
        <v>0</v>
      </c>
      <c r="G894" s="342">
        <v>98222618</v>
      </c>
      <c r="K894" s="343"/>
    </row>
    <row r="895" spans="1:11" x14ac:dyDescent="0.2">
      <c r="A895" s="340">
        <v>51903501</v>
      </c>
      <c r="B895" s="341" t="s">
        <v>886</v>
      </c>
      <c r="C895" s="341" t="s">
        <v>327</v>
      </c>
      <c r="D895" s="342">
        <v>38845223</v>
      </c>
      <c r="E895" s="342">
        <v>464600</v>
      </c>
      <c r="F895" s="342">
        <v>0</v>
      </c>
      <c r="G895" s="342">
        <v>39309823</v>
      </c>
      <c r="K895" s="343"/>
    </row>
    <row r="896" spans="1:11" x14ac:dyDescent="0.2">
      <c r="A896" s="340">
        <v>51903502</v>
      </c>
      <c r="B896" s="341" t="s">
        <v>887</v>
      </c>
      <c r="C896" s="341" t="s">
        <v>327</v>
      </c>
      <c r="D896" s="342">
        <v>51396597</v>
      </c>
      <c r="E896" s="342">
        <v>6015428</v>
      </c>
      <c r="F896" s="342">
        <v>0</v>
      </c>
      <c r="G896" s="342">
        <v>57412025</v>
      </c>
      <c r="K896" s="343"/>
    </row>
    <row r="897" spans="1:11" x14ac:dyDescent="0.2">
      <c r="A897" s="340">
        <v>51903503</v>
      </c>
      <c r="B897" s="341" t="s">
        <v>888</v>
      </c>
      <c r="C897" s="341" t="s">
        <v>327</v>
      </c>
      <c r="D897" s="342">
        <v>1382770</v>
      </c>
      <c r="E897" s="342">
        <v>118000</v>
      </c>
      <c r="F897" s="342">
        <v>0</v>
      </c>
      <c r="G897" s="342">
        <v>1500770</v>
      </c>
      <c r="K897" s="343"/>
    </row>
    <row r="898" spans="1:11" x14ac:dyDescent="0.2">
      <c r="A898" s="340">
        <v>519040</v>
      </c>
      <c r="B898" s="341" t="s">
        <v>889</v>
      </c>
      <c r="C898" s="341" t="s">
        <v>327</v>
      </c>
      <c r="D898" s="342">
        <v>40323876</v>
      </c>
      <c r="E898" s="342">
        <v>2558224</v>
      </c>
      <c r="F898" s="342">
        <v>0</v>
      </c>
      <c r="G898" s="342">
        <v>42882100</v>
      </c>
      <c r="K898" s="343"/>
    </row>
    <row r="899" spans="1:11" x14ac:dyDescent="0.2">
      <c r="A899" s="340">
        <v>51904001</v>
      </c>
      <c r="B899" s="341" t="s">
        <v>889</v>
      </c>
      <c r="C899" s="341" t="s">
        <v>327</v>
      </c>
      <c r="D899" s="342">
        <v>40323876</v>
      </c>
      <c r="E899" s="342">
        <v>2558224</v>
      </c>
      <c r="F899" s="342">
        <v>0</v>
      </c>
      <c r="G899" s="342">
        <v>42882100</v>
      </c>
      <c r="K899" s="343"/>
    </row>
    <row r="900" spans="1:11" x14ac:dyDescent="0.2">
      <c r="A900" s="340">
        <v>519045</v>
      </c>
      <c r="B900" s="341" t="s">
        <v>890</v>
      </c>
      <c r="C900" s="341" t="s">
        <v>327</v>
      </c>
      <c r="D900" s="342">
        <v>94595946.390000001</v>
      </c>
      <c r="E900" s="342">
        <v>9629041.0600000005</v>
      </c>
      <c r="F900" s="342">
        <v>1706172.91</v>
      </c>
      <c r="G900" s="342">
        <v>102518814.54000001</v>
      </c>
      <c r="K900" s="343"/>
    </row>
    <row r="901" spans="1:11" x14ac:dyDescent="0.2">
      <c r="A901" s="340">
        <v>51904501</v>
      </c>
      <c r="B901" s="341" t="s">
        <v>891</v>
      </c>
      <c r="C901" s="341" t="s">
        <v>327</v>
      </c>
      <c r="D901" s="342">
        <v>71547176.390000001</v>
      </c>
      <c r="E901" s="342">
        <v>7848043.0599999996</v>
      </c>
      <c r="F901" s="342">
        <v>1706172.91</v>
      </c>
      <c r="G901" s="342">
        <v>77689046.540000007</v>
      </c>
      <c r="K901" s="343"/>
    </row>
    <row r="902" spans="1:11" x14ac:dyDescent="0.2">
      <c r="A902" s="340">
        <v>51904502</v>
      </c>
      <c r="B902" s="341" t="s">
        <v>892</v>
      </c>
      <c r="C902" s="341" t="s">
        <v>327</v>
      </c>
      <c r="D902" s="342">
        <v>23048770</v>
      </c>
      <c r="E902" s="342">
        <v>1780998</v>
      </c>
      <c r="F902" s="342">
        <v>0</v>
      </c>
      <c r="G902" s="342">
        <v>24829768</v>
      </c>
      <c r="K902" s="343"/>
    </row>
    <row r="903" spans="1:11" x14ac:dyDescent="0.2">
      <c r="A903" s="340">
        <v>519065</v>
      </c>
      <c r="B903" s="341" t="s">
        <v>893</v>
      </c>
      <c r="C903" s="341" t="s">
        <v>327</v>
      </c>
      <c r="D903" s="342">
        <v>30291354.620000001</v>
      </c>
      <c r="E903" s="342">
        <v>2404955</v>
      </c>
      <c r="F903" s="342">
        <v>0</v>
      </c>
      <c r="G903" s="342">
        <v>32696309.620000001</v>
      </c>
      <c r="K903" s="343"/>
    </row>
    <row r="904" spans="1:11" x14ac:dyDescent="0.2">
      <c r="A904" s="340">
        <v>51906501</v>
      </c>
      <c r="B904" s="341" t="s">
        <v>894</v>
      </c>
      <c r="C904" s="341" t="s">
        <v>327</v>
      </c>
      <c r="D904" s="342">
        <v>19357983</v>
      </c>
      <c r="E904" s="342">
        <v>1160535</v>
      </c>
      <c r="F904" s="342">
        <v>0</v>
      </c>
      <c r="G904" s="342">
        <v>20518518</v>
      </c>
      <c r="K904" s="343"/>
    </row>
    <row r="905" spans="1:11" x14ac:dyDescent="0.2">
      <c r="A905" s="340">
        <v>51906502</v>
      </c>
      <c r="B905" s="341" t="s">
        <v>895</v>
      </c>
      <c r="C905" s="341" t="s">
        <v>327</v>
      </c>
      <c r="D905" s="342">
        <v>3975900</v>
      </c>
      <c r="E905" s="342">
        <v>764000</v>
      </c>
      <c r="F905" s="342">
        <v>0</v>
      </c>
      <c r="G905" s="342">
        <v>4739900</v>
      </c>
      <c r="K905" s="343"/>
    </row>
    <row r="906" spans="1:11" x14ac:dyDescent="0.2">
      <c r="A906" s="340">
        <v>51906503</v>
      </c>
      <c r="B906" s="341" t="s">
        <v>896</v>
      </c>
      <c r="C906" s="341" t="s">
        <v>327</v>
      </c>
      <c r="D906" s="342">
        <v>6957471.6200000001</v>
      </c>
      <c r="E906" s="342">
        <v>480420</v>
      </c>
      <c r="F906" s="342">
        <v>0</v>
      </c>
      <c r="G906" s="342">
        <v>7437891.6200000001</v>
      </c>
      <c r="K906" s="343"/>
    </row>
    <row r="907" spans="1:11" x14ac:dyDescent="0.2">
      <c r="A907" s="340">
        <v>519095</v>
      </c>
      <c r="B907" s="341" t="s">
        <v>425</v>
      </c>
      <c r="C907" s="341" t="s">
        <v>327</v>
      </c>
      <c r="D907" s="342">
        <v>2770895700.6799998</v>
      </c>
      <c r="E907" s="342">
        <v>458658966.69</v>
      </c>
      <c r="F907" s="342">
        <v>8519843.7799999993</v>
      </c>
      <c r="G907" s="342">
        <v>3221034823.5900002</v>
      </c>
      <c r="K907" s="343"/>
    </row>
    <row r="908" spans="1:11" x14ac:dyDescent="0.2">
      <c r="A908" s="340">
        <v>51909501</v>
      </c>
      <c r="B908" s="341" t="s">
        <v>719</v>
      </c>
      <c r="C908" s="341" t="s">
        <v>327</v>
      </c>
      <c r="D908" s="342">
        <v>4477.3599999999997</v>
      </c>
      <c r="E908" s="342">
        <v>1032.02</v>
      </c>
      <c r="F908" s="342">
        <v>195</v>
      </c>
      <c r="G908" s="342">
        <v>5314.38</v>
      </c>
      <c r="K908" s="343"/>
    </row>
    <row r="909" spans="1:11" x14ac:dyDescent="0.2">
      <c r="A909" s="340">
        <v>5190950101</v>
      </c>
      <c r="B909" s="341" t="s">
        <v>720</v>
      </c>
      <c r="C909" s="341" t="s">
        <v>327</v>
      </c>
      <c r="D909" s="342">
        <v>2941.3</v>
      </c>
      <c r="E909" s="342">
        <v>1031</v>
      </c>
      <c r="F909" s="342">
        <v>195</v>
      </c>
      <c r="G909" s="342">
        <v>3777.3</v>
      </c>
      <c r="K909" s="343"/>
    </row>
    <row r="910" spans="1:11" x14ac:dyDescent="0.2">
      <c r="A910" s="340">
        <v>5190950103</v>
      </c>
      <c r="B910" s="341" t="s">
        <v>722</v>
      </c>
      <c r="C910" s="341" t="s">
        <v>327</v>
      </c>
      <c r="D910" s="342">
        <v>1535.98</v>
      </c>
      <c r="E910" s="342">
        <v>0</v>
      </c>
      <c r="F910" s="342">
        <v>0</v>
      </c>
      <c r="G910" s="342">
        <v>1535.98</v>
      </c>
      <c r="K910" s="343"/>
    </row>
    <row r="911" spans="1:11" x14ac:dyDescent="0.2">
      <c r="A911" s="340">
        <v>5190950104</v>
      </c>
      <c r="B911" s="341" t="s">
        <v>897</v>
      </c>
      <c r="C911" s="341" t="s">
        <v>327</v>
      </c>
      <c r="D911" s="342">
        <v>0.08</v>
      </c>
      <c r="E911" s="342">
        <v>1.02</v>
      </c>
      <c r="F911" s="342">
        <v>0</v>
      </c>
      <c r="G911" s="342">
        <v>1.1000000000000001</v>
      </c>
      <c r="K911" s="343"/>
    </row>
    <row r="912" spans="1:11" x14ac:dyDescent="0.2">
      <c r="A912" s="340">
        <v>51909502</v>
      </c>
      <c r="B912" s="341" t="s">
        <v>898</v>
      </c>
      <c r="C912" s="341" t="s">
        <v>327</v>
      </c>
      <c r="D912" s="342">
        <v>390821244</v>
      </c>
      <c r="E912" s="342">
        <v>38648290</v>
      </c>
      <c r="F912" s="342">
        <v>3440771</v>
      </c>
      <c r="G912" s="342">
        <v>426028763</v>
      </c>
      <c r="K912" s="343"/>
    </row>
    <row r="913" spans="1:11" x14ac:dyDescent="0.2">
      <c r="A913" s="340">
        <v>5190950201</v>
      </c>
      <c r="B913" s="341" t="s">
        <v>899</v>
      </c>
      <c r="C913" s="341" t="s">
        <v>327</v>
      </c>
      <c r="D913" s="342">
        <v>390821244</v>
      </c>
      <c r="E913" s="342">
        <v>38648290</v>
      </c>
      <c r="F913" s="342">
        <v>3440771</v>
      </c>
      <c r="G913" s="342">
        <v>426028763</v>
      </c>
      <c r="K913" s="343"/>
    </row>
    <row r="914" spans="1:11" x14ac:dyDescent="0.2">
      <c r="A914" s="340">
        <v>51909503</v>
      </c>
      <c r="B914" s="341" t="s">
        <v>900</v>
      </c>
      <c r="C914" s="341" t="s">
        <v>327</v>
      </c>
      <c r="D914" s="342">
        <v>625188</v>
      </c>
      <c r="E914" s="342">
        <v>46383847</v>
      </c>
      <c r="F914" s="342">
        <v>0</v>
      </c>
      <c r="G914" s="342">
        <v>47009035</v>
      </c>
      <c r="K914" s="343"/>
    </row>
    <row r="915" spans="1:11" x14ac:dyDescent="0.2">
      <c r="A915" s="340">
        <v>5190950305</v>
      </c>
      <c r="B915" s="341" t="s">
        <v>763</v>
      </c>
      <c r="C915" s="341" t="s">
        <v>327</v>
      </c>
      <c r="D915" s="342">
        <v>625188</v>
      </c>
      <c r="E915" s="342">
        <v>46383847</v>
      </c>
      <c r="F915" s="342">
        <v>0</v>
      </c>
      <c r="G915" s="342">
        <v>47009035</v>
      </c>
      <c r="K915" s="343"/>
    </row>
    <row r="916" spans="1:11" x14ac:dyDescent="0.2">
      <c r="A916" s="340">
        <v>51909504</v>
      </c>
      <c r="B916" s="341" t="s">
        <v>745</v>
      </c>
      <c r="C916" s="341" t="s">
        <v>327</v>
      </c>
      <c r="D916" s="342">
        <v>2236166</v>
      </c>
      <c r="E916" s="342">
        <v>40000</v>
      </c>
      <c r="F916" s="342">
        <v>0</v>
      </c>
      <c r="G916" s="342">
        <v>2276166</v>
      </c>
      <c r="K916" s="343"/>
    </row>
    <row r="917" spans="1:11" x14ac:dyDescent="0.2">
      <c r="A917" s="340">
        <v>5190950401</v>
      </c>
      <c r="B917" s="341" t="s">
        <v>901</v>
      </c>
      <c r="C917" s="341" t="s">
        <v>327</v>
      </c>
      <c r="D917" s="342">
        <v>688266</v>
      </c>
      <c r="E917" s="342">
        <v>0</v>
      </c>
      <c r="F917" s="342">
        <v>0</v>
      </c>
      <c r="G917" s="342">
        <v>688266</v>
      </c>
      <c r="K917" s="343"/>
    </row>
    <row r="918" spans="1:11" x14ac:dyDescent="0.2">
      <c r="A918" s="340">
        <v>5190950402</v>
      </c>
      <c r="B918" s="341" t="s">
        <v>902</v>
      </c>
      <c r="C918" s="341" t="s">
        <v>327</v>
      </c>
      <c r="D918" s="342">
        <v>1547900</v>
      </c>
      <c r="E918" s="342">
        <v>40000</v>
      </c>
      <c r="F918" s="342">
        <v>0</v>
      </c>
      <c r="G918" s="342">
        <v>1587900</v>
      </c>
      <c r="K918" s="343"/>
    </row>
    <row r="919" spans="1:11" x14ac:dyDescent="0.2">
      <c r="A919" s="340">
        <v>51909505</v>
      </c>
      <c r="B919" s="341" t="s">
        <v>903</v>
      </c>
      <c r="C919" s="341" t="s">
        <v>327</v>
      </c>
      <c r="D919" s="342">
        <v>17787121</v>
      </c>
      <c r="E919" s="342">
        <v>0</v>
      </c>
      <c r="F919" s="342">
        <v>0</v>
      </c>
      <c r="G919" s="342">
        <v>17787121</v>
      </c>
      <c r="K919" s="343"/>
    </row>
    <row r="920" spans="1:11" x14ac:dyDescent="0.2">
      <c r="A920" s="340">
        <v>5190950503</v>
      </c>
      <c r="B920" s="341" t="s">
        <v>896</v>
      </c>
      <c r="C920" s="341" t="s">
        <v>327</v>
      </c>
      <c r="D920" s="342">
        <v>17787121</v>
      </c>
      <c r="E920" s="342">
        <v>0</v>
      </c>
      <c r="F920" s="342">
        <v>0</v>
      </c>
      <c r="G920" s="342">
        <v>17787121</v>
      </c>
      <c r="K920" s="343"/>
    </row>
    <row r="921" spans="1:11" x14ac:dyDescent="0.2">
      <c r="A921" s="340">
        <v>51909506</v>
      </c>
      <c r="B921" s="341" t="s">
        <v>904</v>
      </c>
      <c r="C921" s="341" t="s">
        <v>327</v>
      </c>
      <c r="D921" s="342">
        <v>5295688</v>
      </c>
      <c r="E921" s="342">
        <v>1706405</v>
      </c>
      <c r="F921" s="342">
        <v>0</v>
      </c>
      <c r="G921" s="342">
        <v>7002093</v>
      </c>
      <c r="K921" s="343"/>
    </row>
    <row r="922" spans="1:11" x14ac:dyDescent="0.2">
      <c r="A922" s="340">
        <v>5190950601</v>
      </c>
      <c r="B922" s="341" t="s">
        <v>905</v>
      </c>
      <c r="C922" s="341" t="s">
        <v>327</v>
      </c>
      <c r="D922" s="342">
        <v>5295688</v>
      </c>
      <c r="E922" s="342">
        <v>1706405</v>
      </c>
      <c r="F922" s="342">
        <v>0</v>
      </c>
      <c r="G922" s="342">
        <v>7002093</v>
      </c>
      <c r="K922" s="343"/>
    </row>
    <row r="923" spans="1:11" x14ac:dyDescent="0.2">
      <c r="A923" s="340">
        <v>51909507</v>
      </c>
      <c r="B923" s="341" t="s">
        <v>425</v>
      </c>
      <c r="C923" s="341" t="s">
        <v>327</v>
      </c>
      <c r="D923" s="342">
        <v>2294054609.3200002</v>
      </c>
      <c r="E923" s="342">
        <v>363884243</v>
      </c>
      <c r="F923" s="342">
        <v>1601439</v>
      </c>
      <c r="G923" s="342">
        <v>2656337413.3200002</v>
      </c>
      <c r="K923" s="343"/>
    </row>
    <row r="924" spans="1:11" x14ac:dyDescent="0.2">
      <c r="A924" s="340">
        <v>5190950701</v>
      </c>
      <c r="B924" s="341" t="s">
        <v>425</v>
      </c>
      <c r="C924" s="341" t="s">
        <v>327</v>
      </c>
      <c r="D924" s="342">
        <v>902110791</v>
      </c>
      <c r="E924" s="342">
        <v>81887562</v>
      </c>
      <c r="F924" s="342">
        <v>0</v>
      </c>
      <c r="G924" s="342">
        <v>983998353</v>
      </c>
      <c r="K924" s="343"/>
    </row>
    <row r="925" spans="1:11" x14ac:dyDescent="0.2">
      <c r="A925" s="340">
        <v>519095070101</v>
      </c>
      <c r="B925" s="341" t="s">
        <v>906</v>
      </c>
      <c r="C925" s="341" t="s">
        <v>327</v>
      </c>
      <c r="D925" s="342">
        <v>7070661</v>
      </c>
      <c r="E925" s="342">
        <v>0</v>
      </c>
      <c r="F925" s="342">
        <v>0</v>
      </c>
      <c r="G925" s="342">
        <v>7070661</v>
      </c>
      <c r="K925" s="343"/>
    </row>
    <row r="926" spans="1:11" x14ac:dyDescent="0.2">
      <c r="A926" s="340">
        <v>519095070103</v>
      </c>
      <c r="B926" s="341" t="s">
        <v>907</v>
      </c>
      <c r="C926" s="341" t="s">
        <v>327</v>
      </c>
      <c r="D926" s="342">
        <v>247445423</v>
      </c>
      <c r="E926" s="342">
        <v>20159973</v>
      </c>
      <c r="F926" s="342">
        <v>0</v>
      </c>
      <c r="G926" s="342">
        <v>267605396</v>
      </c>
      <c r="K926" s="343"/>
    </row>
    <row r="927" spans="1:11" x14ac:dyDescent="0.2">
      <c r="A927" s="340">
        <v>519095070104</v>
      </c>
      <c r="B927" s="341" t="s">
        <v>908</v>
      </c>
      <c r="C927" s="341" t="s">
        <v>327</v>
      </c>
      <c r="D927" s="342">
        <v>296594707</v>
      </c>
      <c r="E927" s="342">
        <v>26627589</v>
      </c>
      <c r="F927" s="342">
        <v>0</v>
      </c>
      <c r="G927" s="342">
        <v>323222296</v>
      </c>
      <c r="K927" s="343"/>
    </row>
    <row r="928" spans="1:11" x14ac:dyDescent="0.2">
      <c r="A928" s="340">
        <v>519095070105</v>
      </c>
      <c r="B928" s="341" t="s">
        <v>909</v>
      </c>
      <c r="C928" s="341" t="s">
        <v>327</v>
      </c>
      <c r="D928" s="342">
        <v>351000000</v>
      </c>
      <c r="E928" s="342">
        <v>35100000</v>
      </c>
      <c r="F928" s="342">
        <v>0</v>
      </c>
      <c r="G928" s="342">
        <v>386100000</v>
      </c>
      <c r="K928" s="343"/>
    </row>
    <row r="929" spans="1:11" x14ac:dyDescent="0.2">
      <c r="A929" s="340">
        <v>5190950702</v>
      </c>
      <c r="B929" s="341" t="s">
        <v>910</v>
      </c>
      <c r="C929" s="341" t="s">
        <v>327</v>
      </c>
      <c r="D929" s="342">
        <v>372192827</v>
      </c>
      <c r="E929" s="342">
        <v>62967985</v>
      </c>
      <c r="F929" s="342">
        <v>0</v>
      </c>
      <c r="G929" s="342">
        <v>435160812</v>
      </c>
      <c r="K929" s="343"/>
    </row>
    <row r="930" spans="1:11" x14ac:dyDescent="0.2">
      <c r="A930" s="340">
        <v>519095070201</v>
      </c>
      <c r="B930" s="341" t="s">
        <v>911</v>
      </c>
      <c r="C930" s="341" t="s">
        <v>327</v>
      </c>
      <c r="D930" s="342">
        <v>9631601</v>
      </c>
      <c r="E930" s="342">
        <v>366093</v>
      </c>
      <c r="F930" s="342">
        <v>0</v>
      </c>
      <c r="G930" s="342">
        <v>9997694</v>
      </c>
      <c r="K930" s="343"/>
    </row>
    <row r="931" spans="1:11" x14ac:dyDescent="0.2">
      <c r="A931" s="340">
        <v>519095070202</v>
      </c>
      <c r="B931" s="341" t="s">
        <v>912</v>
      </c>
      <c r="C931" s="341" t="s">
        <v>327</v>
      </c>
      <c r="D931" s="342">
        <v>234108603</v>
      </c>
      <c r="E931" s="342">
        <v>0</v>
      </c>
      <c r="F931" s="342">
        <v>0</v>
      </c>
      <c r="G931" s="342">
        <v>234108603</v>
      </c>
      <c r="K931" s="343"/>
    </row>
    <row r="932" spans="1:11" x14ac:dyDescent="0.2">
      <c r="A932" s="340">
        <v>519095070205</v>
      </c>
      <c r="B932" s="341" t="s">
        <v>913</v>
      </c>
      <c r="C932" s="341" t="s">
        <v>327</v>
      </c>
      <c r="D932" s="342">
        <v>128452623</v>
      </c>
      <c r="E932" s="342">
        <v>62601892</v>
      </c>
      <c r="F932" s="342">
        <v>0</v>
      </c>
      <c r="G932" s="342">
        <v>191054515</v>
      </c>
      <c r="K932" s="343"/>
    </row>
    <row r="933" spans="1:11" x14ac:dyDescent="0.2">
      <c r="A933" s="340">
        <v>5190950703</v>
      </c>
      <c r="B933" s="341" t="s">
        <v>744</v>
      </c>
      <c r="C933" s="341" t="s">
        <v>327</v>
      </c>
      <c r="D933" s="342">
        <v>316462733</v>
      </c>
      <c r="E933" s="342">
        <v>98797868</v>
      </c>
      <c r="F933" s="342">
        <v>917539</v>
      </c>
      <c r="G933" s="342">
        <v>414343062</v>
      </c>
      <c r="K933" s="343"/>
    </row>
    <row r="934" spans="1:11" x14ac:dyDescent="0.2">
      <c r="A934" s="340">
        <v>519095070301</v>
      </c>
      <c r="B934" s="341" t="s">
        <v>914</v>
      </c>
      <c r="C934" s="341" t="s">
        <v>327</v>
      </c>
      <c r="D934" s="342">
        <v>316462733</v>
      </c>
      <c r="E934" s="342">
        <v>98797868</v>
      </c>
      <c r="F934" s="342">
        <v>917539</v>
      </c>
      <c r="G934" s="342">
        <v>414343062</v>
      </c>
      <c r="K934" s="343"/>
    </row>
    <row r="935" spans="1:11" x14ac:dyDescent="0.2">
      <c r="A935" s="340">
        <v>5190950704</v>
      </c>
      <c r="B935" s="341" t="s">
        <v>915</v>
      </c>
      <c r="C935" s="341" t="s">
        <v>327</v>
      </c>
      <c r="D935" s="342">
        <v>703107192.32000005</v>
      </c>
      <c r="E935" s="342">
        <v>120230828</v>
      </c>
      <c r="F935" s="342">
        <v>683900</v>
      </c>
      <c r="G935" s="342">
        <v>822654120.32000005</v>
      </c>
      <c r="K935" s="343"/>
    </row>
    <row r="936" spans="1:11" x14ac:dyDescent="0.2">
      <c r="A936" s="340">
        <v>519095070401</v>
      </c>
      <c r="B936" s="341" t="s">
        <v>916</v>
      </c>
      <c r="C936" s="341" t="s">
        <v>327</v>
      </c>
      <c r="D936" s="342">
        <v>24226619</v>
      </c>
      <c r="E936" s="342">
        <v>2292948</v>
      </c>
      <c r="F936" s="342">
        <v>683900</v>
      </c>
      <c r="G936" s="342">
        <v>25835667</v>
      </c>
      <c r="K936" s="343"/>
    </row>
    <row r="937" spans="1:11" x14ac:dyDescent="0.2">
      <c r="A937" s="340">
        <v>519095070404</v>
      </c>
      <c r="B937" s="341" t="s">
        <v>917</v>
      </c>
      <c r="C937" s="341" t="s">
        <v>327</v>
      </c>
      <c r="D937" s="342">
        <v>569989340.32000005</v>
      </c>
      <c r="E937" s="342">
        <v>111794455</v>
      </c>
      <c r="F937" s="342">
        <v>0</v>
      </c>
      <c r="G937" s="342">
        <v>681783795.32000005</v>
      </c>
      <c r="K937" s="343"/>
    </row>
    <row r="938" spans="1:11" x14ac:dyDescent="0.2">
      <c r="A938" s="340">
        <v>519095070405</v>
      </c>
      <c r="B938" s="341" t="s">
        <v>918</v>
      </c>
      <c r="C938" s="341" t="s">
        <v>327</v>
      </c>
      <c r="D938" s="342">
        <v>51604063</v>
      </c>
      <c r="E938" s="342">
        <v>2067169</v>
      </c>
      <c r="F938" s="342">
        <v>0</v>
      </c>
      <c r="G938" s="342">
        <v>53671232</v>
      </c>
      <c r="K938" s="343"/>
    </row>
    <row r="939" spans="1:11" x14ac:dyDescent="0.2">
      <c r="A939" s="340">
        <v>519095070406</v>
      </c>
      <c r="B939" s="341" t="s">
        <v>919</v>
      </c>
      <c r="C939" s="341" t="s">
        <v>327</v>
      </c>
      <c r="D939" s="342">
        <v>18989240</v>
      </c>
      <c r="E939" s="342">
        <v>3506256</v>
      </c>
      <c r="F939" s="342">
        <v>0</v>
      </c>
      <c r="G939" s="342">
        <v>22495496</v>
      </c>
      <c r="K939" s="343"/>
    </row>
    <row r="940" spans="1:11" x14ac:dyDescent="0.2">
      <c r="A940" s="340">
        <v>519095070407</v>
      </c>
      <c r="B940" s="341" t="s">
        <v>920</v>
      </c>
      <c r="C940" s="341" t="s">
        <v>327</v>
      </c>
      <c r="D940" s="342">
        <v>4417130</v>
      </c>
      <c r="E940" s="342">
        <v>570000</v>
      </c>
      <c r="F940" s="342">
        <v>0</v>
      </c>
      <c r="G940" s="342">
        <v>4987130</v>
      </c>
      <c r="K940" s="343"/>
    </row>
    <row r="941" spans="1:11" x14ac:dyDescent="0.2">
      <c r="A941" s="340">
        <v>519095070409</v>
      </c>
      <c r="B941" s="341" t="s">
        <v>921</v>
      </c>
      <c r="C941" s="341" t="s">
        <v>327</v>
      </c>
      <c r="D941" s="342">
        <v>33880800</v>
      </c>
      <c r="E941" s="342">
        <v>0</v>
      </c>
      <c r="F941" s="342">
        <v>0</v>
      </c>
      <c r="G941" s="342">
        <v>33880800</v>
      </c>
      <c r="K941" s="343"/>
    </row>
    <row r="942" spans="1:11" x14ac:dyDescent="0.2">
      <c r="A942" s="340">
        <v>5190950707</v>
      </c>
      <c r="B942" s="341" t="s">
        <v>922</v>
      </c>
      <c r="C942" s="341" t="s">
        <v>327</v>
      </c>
      <c r="D942" s="342">
        <v>181066</v>
      </c>
      <c r="E942" s="342">
        <v>0</v>
      </c>
      <c r="F942" s="342">
        <v>0</v>
      </c>
      <c r="G942" s="342">
        <v>181066</v>
      </c>
      <c r="K942" s="343"/>
    </row>
    <row r="943" spans="1:11" x14ac:dyDescent="0.2">
      <c r="A943" s="340">
        <v>519095070701</v>
      </c>
      <c r="B943" s="341" t="s">
        <v>923</v>
      </c>
      <c r="C943" s="341" t="s">
        <v>327</v>
      </c>
      <c r="D943" s="342">
        <v>181066</v>
      </c>
      <c r="E943" s="342">
        <v>0</v>
      </c>
      <c r="F943" s="342">
        <v>0</v>
      </c>
      <c r="G943" s="342">
        <v>181066</v>
      </c>
      <c r="K943" s="343"/>
    </row>
    <row r="944" spans="1:11" x14ac:dyDescent="0.2">
      <c r="A944" s="340">
        <v>51909508</v>
      </c>
      <c r="B944" s="341" t="s">
        <v>924</v>
      </c>
      <c r="C944" s="341" t="s">
        <v>327</v>
      </c>
      <c r="D944" s="342">
        <v>58625206</v>
      </c>
      <c r="E944" s="342">
        <v>7644552.6699999999</v>
      </c>
      <c r="F944" s="342">
        <v>3477438.78</v>
      </c>
      <c r="G944" s="342">
        <v>62792319.890000001</v>
      </c>
      <c r="K944" s="343"/>
    </row>
    <row r="945" spans="1:11" x14ac:dyDescent="0.2">
      <c r="A945" s="340">
        <v>5190950802</v>
      </c>
      <c r="B945" s="341" t="s">
        <v>725</v>
      </c>
      <c r="C945" s="341" t="s">
        <v>327</v>
      </c>
      <c r="D945" s="342">
        <v>10611904</v>
      </c>
      <c r="E945" s="342">
        <v>995801.67</v>
      </c>
      <c r="F945" s="342">
        <v>3477438.78</v>
      </c>
      <c r="G945" s="342">
        <v>8130266.8899999997</v>
      </c>
      <c r="K945" s="343"/>
    </row>
    <row r="946" spans="1:11" x14ac:dyDescent="0.2">
      <c r="A946" s="340">
        <v>5190950803</v>
      </c>
      <c r="B946" s="341" t="s">
        <v>925</v>
      </c>
      <c r="C946" s="341" t="s">
        <v>327</v>
      </c>
      <c r="D946" s="342">
        <v>47689068</v>
      </c>
      <c r="E946" s="342">
        <v>0</v>
      </c>
      <c r="F946" s="342">
        <v>0</v>
      </c>
      <c r="G946" s="342">
        <v>47689068</v>
      </c>
      <c r="K946" s="343"/>
    </row>
    <row r="947" spans="1:11" x14ac:dyDescent="0.2">
      <c r="A947" s="340">
        <v>5190950804</v>
      </c>
      <c r="B947" s="341" t="s">
        <v>926</v>
      </c>
      <c r="C947" s="341" t="s">
        <v>327</v>
      </c>
      <c r="D947" s="342">
        <v>324234</v>
      </c>
      <c r="E947" s="342">
        <v>6648751</v>
      </c>
      <c r="F947" s="342">
        <v>0</v>
      </c>
      <c r="G947" s="342">
        <v>6972985</v>
      </c>
      <c r="K947" s="343"/>
    </row>
    <row r="948" spans="1:11" x14ac:dyDescent="0.2">
      <c r="A948" s="340">
        <v>51909511</v>
      </c>
      <c r="B948" s="341" t="s">
        <v>744</v>
      </c>
      <c r="C948" s="341" t="s">
        <v>327</v>
      </c>
      <c r="D948" s="342">
        <v>183727</v>
      </c>
      <c r="E948" s="342">
        <v>16650</v>
      </c>
      <c r="F948" s="342">
        <v>0</v>
      </c>
      <c r="G948" s="342">
        <v>200377</v>
      </c>
      <c r="K948" s="343"/>
    </row>
    <row r="949" spans="1:11" x14ac:dyDescent="0.2">
      <c r="A949" s="340">
        <v>5190951104</v>
      </c>
      <c r="B949" s="341" t="s">
        <v>927</v>
      </c>
      <c r="C949" s="341" t="s">
        <v>327</v>
      </c>
      <c r="D949" s="342">
        <v>183727</v>
      </c>
      <c r="E949" s="342">
        <v>16650</v>
      </c>
      <c r="F949" s="342">
        <v>0</v>
      </c>
      <c r="G949" s="342">
        <v>200377</v>
      </c>
      <c r="K949" s="343"/>
    </row>
    <row r="950" spans="1:11" x14ac:dyDescent="0.2">
      <c r="A950" s="340">
        <v>51909513</v>
      </c>
      <c r="B950" s="341" t="s">
        <v>425</v>
      </c>
      <c r="C950" s="341" t="s">
        <v>327</v>
      </c>
      <c r="D950" s="342">
        <v>1262274</v>
      </c>
      <c r="E950" s="342">
        <v>333947</v>
      </c>
      <c r="F950" s="342">
        <v>0</v>
      </c>
      <c r="G950" s="342">
        <v>1596221</v>
      </c>
      <c r="K950" s="343"/>
    </row>
    <row r="951" spans="1:11" x14ac:dyDescent="0.2">
      <c r="A951" s="340">
        <v>5190951309</v>
      </c>
      <c r="B951" s="341" t="s">
        <v>928</v>
      </c>
      <c r="C951" s="341" t="s">
        <v>327</v>
      </c>
      <c r="D951" s="342">
        <v>1262274</v>
      </c>
      <c r="E951" s="342">
        <v>333947</v>
      </c>
      <c r="F951" s="342">
        <v>0</v>
      </c>
      <c r="G951" s="342">
        <v>1596221</v>
      </c>
      <c r="K951" s="343"/>
    </row>
    <row r="952" spans="1:11" x14ac:dyDescent="0.2">
      <c r="A952" s="340">
        <v>519097</v>
      </c>
      <c r="B952" s="341" t="s">
        <v>929</v>
      </c>
      <c r="C952" s="341" t="s">
        <v>327</v>
      </c>
      <c r="D952" s="342">
        <v>68591265</v>
      </c>
      <c r="E952" s="342">
        <v>104971841</v>
      </c>
      <c r="F952" s="342">
        <v>0</v>
      </c>
      <c r="G952" s="342">
        <v>173563106</v>
      </c>
      <c r="K952" s="343"/>
    </row>
    <row r="953" spans="1:11" x14ac:dyDescent="0.2">
      <c r="A953" s="340">
        <v>51909701</v>
      </c>
      <c r="B953" s="341" t="s">
        <v>929</v>
      </c>
      <c r="C953" s="341" t="s">
        <v>327</v>
      </c>
      <c r="D953" s="342">
        <v>68591265</v>
      </c>
      <c r="E953" s="342">
        <v>1107841</v>
      </c>
      <c r="F953" s="342">
        <v>0</v>
      </c>
      <c r="G953" s="342">
        <v>69699106</v>
      </c>
      <c r="K953" s="343"/>
    </row>
    <row r="954" spans="1:11" x14ac:dyDescent="0.2">
      <c r="A954" s="340">
        <v>5190970101</v>
      </c>
      <c r="B954" s="341" t="s">
        <v>930</v>
      </c>
      <c r="C954" s="341" t="s">
        <v>327</v>
      </c>
      <c r="D954" s="342">
        <v>6470363</v>
      </c>
      <c r="E954" s="342">
        <v>0</v>
      </c>
      <c r="F954" s="342">
        <v>0</v>
      </c>
      <c r="G954" s="342">
        <v>6470363</v>
      </c>
      <c r="K954" s="343"/>
    </row>
    <row r="955" spans="1:11" x14ac:dyDescent="0.2">
      <c r="A955" s="340">
        <v>5190970102</v>
      </c>
      <c r="B955" s="341" t="s">
        <v>931</v>
      </c>
      <c r="C955" s="341" t="s">
        <v>327</v>
      </c>
      <c r="D955" s="342">
        <v>62120902</v>
      </c>
      <c r="E955" s="342">
        <v>1107841</v>
      </c>
      <c r="F955" s="342">
        <v>0</v>
      </c>
      <c r="G955" s="342">
        <v>63228743</v>
      </c>
      <c r="K955" s="343"/>
    </row>
    <row r="956" spans="1:11" x14ac:dyDescent="0.2">
      <c r="A956" s="340">
        <v>51909702</v>
      </c>
      <c r="B956" s="341" t="s">
        <v>1025</v>
      </c>
      <c r="C956" s="341" t="s">
        <v>327</v>
      </c>
      <c r="D956" s="342">
        <v>0</v>
      </c>
      <c r="E956" s="342">
        <v>103864000</v>
      </c>
      <c r="F956" s="342">
        <v>0</v>
      </c>
      <c r="G956" s="342">
        <v>103864000</v>
      </c>
      <c r="K956" s="343"/>
    </row>
    <row r="957" spans="1:11" x14ac:dyDescent="0.2">
      <c r="A957" s="340">
        <v>5190970202</v>
      </c>
      <c r="B957" s="341" t="s">
        <v>1026</v>
      </c>
      <c r="C957" s="341" t="s">
        <v>327</v>
      </c>
      <c r="D957" s="342">
        <v>0</v>
      </c>
      <c r="E957" s="342">
        <v>103864000</v>
      </c>
      <c r="F957" s="342">
        <v>0</v>
      </c>
      <c r="G957" s="342">
        <v>103864000</v>
      </c>
      <c r="K957" s="343"/>
    </row>
    <row r="958" spans="1:11" x14ac:dyDescent="0.2">
      <c r="A958" s="340">
        <v>57</v>
      </c>
      <c r="B958" s="341" t="s">
        <v>21</v>
      </c>
      <c r="C958" s="341" t="s">
        <v>327</v>
      </c>
      <c r="D958" s="342">
        <v>4384107833.8900003</v>
      </c>
      <c r="E958" s="342">
        <v>416972562.91000003</v>
      </c>
      <c r="F958" s="342">
        <v>190470355.34999999</v>
      </c>
      <c r="G958" s="342">
        <v>4610610041.4499998</v>
      </c>
      <c r="K958" s="343"/>
    </row>
    <row r="959" spans="1:11" x14ac:dyDescent="0.2">
      <c r="A959" s="340">
        <v>5705</v>
      </c>
      <c r="B959" s="341" t="s">
        <v>21</v>
      </c>
      <c r="C959" s="341" t="s">
        <v>327</v>
      </c>
      <c r="D959" s="342">
        <v>4384107833.8900003</v>
      </c>
      <c r="E959" s="342">
        <v>416972562.91000003</v>
      </c>
      <c r="F959" s="342">
        <v>190470355.34999999</v>
      </c>
      <c r="G959" s="342">
        <v>4610610041.4499998</v>
      </c>
      <c r="K959" s="343"/>
    </row>
    <row r="960" spans="1:11" x14ac:dyDescent="0.2">
      <c r="A960" s="340">
        <v>570505</v>
      </c>
      <c r="B960" s="341" t="s">
        <v>21</v>
      </c>
      <c r="C960" s="341" t="s">
        <v>327</v>
      </c>
      <c r="D960" s="342">
        <v>4384107833.8900003</v>
      </c>
      <c r="E960" s="342">
        <v>416972562.91000003</v>
      </c>
      <c r="F960" s="342">
        <v>190470355.34999999</v>
      </c>
      <c r="G960" s="342">
        <v>4610610041.4499998</v>
      </c>
      <c r="K960" s="343"/>
    </row>
    <row r="961" spans="1:11" x14ac:dyDescent="0.2">
      <c r="A961" s="340">
        <v>57050501</v>
      </c>
      <c r="B961" s="341" t="s">
        <v>932</v>
      </c>
      <c r="C961" s="341" t="s">
        <v>327</v>
      </c>
      <c r="D961" s="342">
        <v>5180261455.1300001</v>
      </c>
      <c r="E961" s="342">
        <v>416972562.91000003</v>
      </c>
      <c r="F961" s="342">
        <v>0</v>
      </c>
      <c r="G961" s="342">
        <v>5597234018.04</v>
      </c>
      <c r="K961" s="343"/>
    </row>
    <row r="962" spans="1:11" x14ac:dyDescent="0.2">
      <c r="A962" s="340">
        <v>57050503</v>
      </c>
      <c r="B962" s="341" t="s">
        <v>472</v>
      </c>
      <c r="C962" s="341" t="s">
        <v>327</v>
      </c>
      <c r="D962" s="342">
        <v>-796153621.24000001</v>
      </c>
      <c r="E962" s="342">
        <v>0</v>
      </c>
      <c r="F962" s="342">
        <v>190470355.34999999</v>
      </c>
      <c r="G962" s="342">
        <v>-986623976.59000003</v>
      </c>
      <c r="K962" s="343"/>
    </row>
    <row r="963" spans="1:11" x14ac:dyDescent="0.2">
      <c r="A963" s="340">
        <v>59</v>
      </c>
      <c r="B963" s="341" t="s">
        <v>933</v>
      </c>
      <c r="C963" s="341" t="s">
        <v>327</v>
      </c>
      <c r="D963" s="342">
        <v>6773377595.5600004</v>
      </c>
      <c r="E963" s="342">
        <v>1185135634.6300001</v>
      </c>
      <c r="F963" s="342">
        <v>51248148.340000004</v>
      </c>
      <c r="G963" s="342">
        <v>7907265081.8500004</v>
      </c>
      <c r="K963" s="343"/>
    </row>
    <row r="964" spans="1:11" x14ac:dyDescent="0.2">
      <c r="A964" s="340">
        <v>5905</v>
      </c>
      <c r="B964" s="341" t="s">
        <v>934</v>
      </c>
      <c r="C964" s="341" t="s">
        <v>327</v>
      </c>
      <c r="D964" s="342">
        <v>6773377595.5600004</v>
      </c>
      <c r="E964" s="342">
        <v>1185135634.6300001</v>
      </c>
      <c r="F964" s="342">
        <v>51248148.340000004</v>
      </c>
      <c r="G964" s="342">
        <v>7907265081.8500004</v>
      </c>
      <c r="K964" s="343"/>
    </row>
    <row r="965" spans="1:11" x14ac:dyDescent="0.2">
      <c r="A965" s="340">
        <v>590501</v>
      </c>
      <c r="B965" s="341" t="s">
        <v>935</v>
      </c>
      <c r="C965" s="341" t="s">
        <v>327</v>
      </c>
      <c r="D965" s="342">
        <v>7475163535.8100004</v>
      </c>
      <c r="E965" s="342">
        <v>1185135634.6300001</v>
      </c>
      <c r="F965" s="342">
        <v>0</v>
      </c>
      <c r="G965" s="342">
        <v>8660299170.4400005</v>
      </c>
      <c r="K965" s="343"/>
    </row>
    <row r="966" spans="1:11" x14ac:dyDescent="0.2">
      <c r="A966" s="340">
        <v>59050101</v>
      </c>
      <c r="B966" s="341" t="s">
        <v>654</v>
      </c>
      <c r="C966" s="341" t="s">
        <v>327</v>
      </c>
      <c r="D966" s="342">
        <v>6085081327.5299997</v>
      </c>
      <c r="E966" s="342">
        <v>611043405.08000004</v>
      </c>
      <c r="F966" s="342">
        <v>0</v>
      </c>
      <c r="G966" s="342">
        <v>6696124732.6099997</v>
      </c>
      <c r="K966" s="343"/>
    </row>
    <row r="967" spans="1:11" x14ac:dyDescent="0.2">
      <c r="A967" s="340">
        <v>59050102</v>
      </c>
      <c r="B967" s="341" t="s">
        <v>660</v>
      </c>
      <c r="C967" s="341" t="s">
        <v>327</v>
      </c>
      <c r="D967" s="342">
        <v>1390082208.28</v>
      </c>
      <c r="E967" s="342">
        <v>574092229.54999995</v>
      </c>
      <c r="F967" s="342">
        <v>0</v>
      </c>
      <c r="G967" s="342">
        <v>1964174437.8299999</v>
      </c>
      <c r="K967" s="343"/>
    </row>
    <row r="968" spans="1:11" x14ac:dyDescent="0.2">
      <c r="A968" s="340">
        <v>590502</v>
      </c>
      <c r="B968" s="341" t="s">
        <v>936</v>
      </c>
      <c r="C968" s="341" t="s">
        <v>327</v>
      </c>
      <c r="D968" s="342">
        <v>-701785940.25</v>
      </c>
      <c r="E968" s="342">
        <v>0</v>
      </c>
      <c r="F968" s="342">
        <v>51248148.340000004</v>
      </c>
      <c r="G968" s="342">
        <v>-753034088.59000003</v>
      </c>
      <c r="K968" s="343"/>
    </row>
    <row r="969" spans="1:11" x14ac:dyDescent="0.2">
      <c r="A969" s="340">
        <v>59050202</v>
      </c>
      <c r="B969" s="341" t="s">
        <v>660</v>
      </c>
      <c r="C969" s="341" t="s">
        <v>327</v>
      </c>
      <c r="D969" s="342">
        <v>-701785940.25</v>
      </c>
      <c r="E969" s="342">
        <v>0</v>
      </c>
      <c r="F969" s="342">
        <v>51248148.340000004</v>
      </c>
      <c r="G969" s="342">
        <v>-753034088.59000003</v>
      </c>
      <c r="K969" s="343"/>
    </row>
    <row r="970" spans="1:11" x14ac:dyDescent="0.2">
      <c r="A970" s="340">
        <v>8</v>
      </c>
      <c r="B970" s="341" t="s">
        <v>937</v>
      </c>
      <c r="C970" s="341" t="s">
        <v>327</v>
      </c>
      <c r="D970" s="342">
        <v>0</v>
      </c>
      <c r="E970" s="342">
        <v>1509499941612.5701</v>
      </c>
      <c r="F970" s="342">
        <v>1509499941612.5701</v>
      </c>
      <c r="G970" s="342">
        <v>0</v>
      </c>
      <c r="K970" s="343"/>
    </row>
    <row r="971" spans="1:11" x14ac:dyDescent="0.2">
      <c r="A971" s="340">
        <v>81</v>
      </c>
      <c r="B971" s="341" t="s">
        <v>938</v>
      </c>
      <c r="C971" s="341" t="s">
        <v>327</v>
      </c>
      <c r="D971" s="342">
        <v>3268208972658.6001</v>
      </c>
      <c r="E971" s="342">
        <v>753375305902.06995</v>
      </c>
      <c r="F971" s="342">
        <v>754113785160.45996</v>
      </c>
      <c r="G971" s="342">
        <v>3267470493400.21</v>
      </c>
      <c r="K971" s="343"/>
    </row>
    <row r="972" spans="1:11" x14ac:dyDescent="0.2">
      <c r="A972" s="340">
        <v>8105</v>
      </c>
      <c r="B972" s="341" t="s">
        <v>939</v>
      </c>
      <c r="C972" s="341" t="s">
        <v>327</v>
      </c>
      <c r="D972" s="342">
        <v>37639608000</v>
      </c>
      <c r="E972" s="342">
        <v>753286364220</v>
      </c>
      <c r="F972" s="342">
        <v>754027247465</v>
      </c>
      <c r="G972" s="342">
        <v>36898724755</v>
      </c>
      <c r="K972" s="343"/>
    </row>
    <row r="973" spans="1:11" x14ac:dyDescent="0.2">
      <c r="A973" s="340">
        <v>810505</v>
      </c>
      <c r="B973" s="341" t="s">
        <v>939</v>
      </c>
      <c r="C973" s="341" t="s">
        <v>327</v>
      </c>
      <c r="D973" s="342">
        <v>37639608000</v>
      </c>
      <c r="E973" s="342">
        <v>753286364220</v>
      </c>
      <c r="F973" s="342">
        <v>754027247465</v>
      </c>
      <c r="G973" s="342">
        <v>36898724755</v>
      </c>
      <c r="K973" s="343"/>
    </row>
    <row r="974" spans="1:11" x14ac:dyDescent="0.2">
      <c r="A974" s="340">
        <v>81050501</v>
      </c>
      <c r="B974" s="341" t="s">
        <v>940</v>
      </c>
      <c r="C974" s="341" t="s">
        <v>327</v>
      </c>
      <c r="D974" s="342">
        <v>36023000000</v>
      </c>
      <c r="E974" s="342">
        <v>731636364220</v>
      </c>
      <c r="F974" s="342">
        <v>732377247465</v>
      </c>
      <c r="G974" s="342">
        <v>35282116755</v>
      </c>
      <c r="K974" s="343"/>
    </row>
    <row r="975" spans="1:11" x14ac:dyDescent="0.2">
      <c r="A975" s="340">
        <v>8105050101</v>
      </c>
      <c r="B975" s="341" t="s">
        <v>941</v>
      </c>
      <c r="C975" s="341" t="s">
        <v>327</v>
      </c>
      <c r="D975" s="342">
        <v>36023000000</v>
      </c>
      <c r="E975" s="342">
        <v>731636364220</v>
      </c>
      <c r="F975" s="342">
        <v>732377247465</v>
      </c>
      <c r="G975" s="342">
        <v>35282116755</v>
      </c>
      <c r="K975" s="343"/>
    </row>
    <row r="976" spans="1:11" x14ac:dyDescent="0.2">
      <c r="A976" s="340">
        <v>81050502</v>
      </c>
      <c r="B976" s="341" t="s">
        <v>942</v>
      </c>
      <c r="C976" s="341" t="s">
        <v>327</v>
      </c>
      <c r="D976" s="342">
        <v>1616608000</v>
      </c>
      <c r="E976" s="342">
        <v>21650000000</v>
      </c>
      <c r="F976" s="342">
        <v>21650000000</v>
      </c>
      <c r="G976" s="342">
        <v>1616608000</v>
      </c>
      <c r="K976" s="343"/>
    </row>
    <row r="977" spans="1:11" x14ac:dyDescent="0.2">
      <c r="A977" s="340">
        <v>8105050201</v>
      </c>
      <c r="B977" s="341" t="s">
        <v>942</v>
      </c>
      <c r="C977" s="341" t="s">
        <v>327</v>
      </c>
      <c r="D977" s="342">
        <v>1616608000</v>
      </c>
      <c r="E977" s="342">
        <v>21650000000</v>
      </c>
      <c r="F977" s="342">
        <v>21650000000</v>
      </c>
      <c r="G977" s="342">
        <v>1616608000</v>
      </c>
      <c r="K977" s="343"/>
    </row>
    <row r="978" spans="1:11" x14ac:dyDescent="0.2">
      <c r="A978" s="340">
        <v>8120</v>
      </c>
      <c r="B978" s="341" t="s">
        <v>943</v>
      </c>
      <c r="C978" s="341" t="s">
        <v>327</v>
      </c>
      <c r="D978" s="342">
        <v>181085428.81999999</v>
      </c>
      <c r="E978" s="342">
        <v>0</v>
      </c>
      <c r="F978" s="342">
        <v>0</v>
      </c>
      <c r="G978" s="342">
        <v>181085428.81999999</v>
      </c>
      <c r="K978" s="343"/>
    </row>
    <row r="979" spans="1:11" x14ac:dyDescent="0.2">
      <c r="A979" s="344">
        <v>812035</v>
      </c>
      <c r="B979" s="339" t="s">
        <v>944</v>
      </c>
      <c r="C979" s="339" t="s">
        <v>327</v>
      </c>
      <c r="D979" s="343">
        <v>181085428.81999999</v>
      </c>
      <c r="E979" s="343">
        <v>0</v>
      </c>
      <c r="F979" s="343">
        <v>0</v>
      </c>
      <c r="G979" s="343">
        <v>181085428.81999999</v>
      </c>
      <c r="K979" s="343"/>
    </row>
    <row r="980" spans="1:11" x14ac:dyDescent="0.2">
      <c r="A980" s="344">
        <v>81203501</v>
      </c>
      <c r="B980" s="339" t="s">
        <v>944</v>
      </c>
      <c r="C980" s="339" t="s">
        <v>327</v>
      </c>
      <c r="D980" s="343">
        <v>181085428.81999999</v>
      </c>
      <c r="E980" s="343">
        <v>0</v>
      </c>
      <c r="F980" s="343">
        <v>0</v>
      </c>
      <c r="G980" s="343">
        <v>181085428.81999999</v>
      </c>
      <c r="K980" s="343"/>
    </row>
    <row r="981" spans="1:11" x14ac:dyDescent="0.2">
      <c r="A981" s="344">
        <v>8120350102</v>
      </c>
      <c r="B981" s="339" t="s">
        <v>450</v>
      </c>
      <c r="C981" s="339" t="s">
        <v>327</v>
      </c>
      <c r="D981" s="343">
        <v>181085428.81999999</v>
      </c>
      <c r="E981" s="343">
        <v>0</v>
      </c>
      <c r="F981" s="343">
        <v>0</v>
      </c>
      <c r="G981" s="343">
        <v>181085428.81999999</v>
      </c>
      <c r="K981" s="343"/>
    </row>
    <row r="982" spans="1:11" x14ac:dyDescent="0.2">
      <c r="A982" s="344">
        <v>8195</v>
      </c>
      <c r="B982" s="339" t="s">
        <v>945</v>
      </c>
      <c r="C982" s="339" t="s">
        <v>327</v>
      </c>
      <c r="D982" s="343">
        <v>3230388279229.7798</v>
      </c>
      <c r="E982" s="343">
        <v>88941682.069999993</v>
      </c>
      <c r="F982" s="343">
        <v>86537695.459999993</v>
      </c>
      <c r="G982" s="343">
        <v>3230390683216.3901</v>
      </c>
      <c r="K982" s="343"/>
    </row>
    <row r="983" spans="1:11" x14ac:dyDescent="0.2">
      <c r="A983" s="344">
        <v>819595</v>
      </c>
      <c r="B983" s="339" t="s">
        <v>400</v>
      </c>
      <c r="C983" s="339" t="s">
        <v>327</v>
      </c>
      <c r="D983" s="343">
        <v>3230388279229.7798</v>
      </c>
      <c r="E983" s="343">
        <v>88941682.069999993</v>
      </c>
      <c r="F983" s="343">
        <v>86537695.459999993</v>
      </c>
      <c r="G983" s="343">
        <v>3230390683216.3901</v>
      </c>
      <c r="K983" s="343"/>
    </row>
    <row r="984" spans="1:11" x14ac:dyDescent="0.2">
      <c r="A984" s="344">
        <v>81959519</v>
      </c>
      <c r="B984" s="339" t="s">
        <v>471</v>
      </c>
      <c r="C984" s="339" t="s">
        <v>327</v>
      </c>
      <c r="D984" s="343">
        <v>184446164.99000001</v>
      </c>
      <c r="E984" s="343">
        <v>0</v>
      </c>
      <c r="F984" s="343">
        <v>0</v>
      </c>
      <c r="G984" s="343">
        <v>184446164.99000001</v>
      </c>
      <c r="K984" s="343"/>
    </row>
    <row r="985" spans="1:11" x14ac:dyDescent="0.2">
      <c r="A985" s="344">
        <v>8195951901</v>
      </c>
      <c r="B985" s="339" t="s">
        <v>946</v>
      </c>
      <c r="C985" s="339" t="s">
        <v>327</v>
      </c>
      <c r="D985" s="343">
        <v>197194760.44999999</v>
      </c>
      <c r="E985" s="343">
        <v>0</v>
      </c>
      <c r="F985" s="343">
        <v>0</v>
      </c>
      <c r="G985" s="343">
        <v>197194760.44999999</v>
      </c>
      <c r="K985" s="343"/>
    </row>
    <row r="986" spans="1:11" x14ac:dyDescent="0.2">
      <c r="A986" s="344">
        <v>8195951902</v>
      </c>
      <c r="B986" s="339" t="s">
        <v>947</v>
      </c>
      <c r="C986" s="339" t="s">
        <v>327</v>
      </c>
      <c r="D986" s="343">
        <v>-12748595.460000001</v>
      </c>
      <c r="E986" s="343">
        <v>0</v>
      </c>
      <c r="F986" s="343">
        <v>0</v>
      </c>
      <c r="G986" s="343">
        <v>-12748595.460000001</v>
      </c>
    </row>
    <row r="987" spans="1:11" x14ac:dyDescent="0.2">
      <c r="A987" s="344">
        <v>81959520</v>
      </c>
      <c r="B987" s="339" t="s">
        <v>948</v>
      </c>
      <c r="C987" s="339" t="s">
        <v>327</v>
      </c>
      <c r="D987" s="343">
        <v>113623615.94</v>
      </c>
      <c r="E987" s="343">
        <v>0</v>
      </c>
      <c r="F987" s="343">
        <v>0</v>
      </c>
      <c r="G987" s="343">
        <v>113623615.94</v>
      </c>
    </row>
    <row r="988" spans="1:11" x14ac:dyDescent="0.2">
      <c r="A988" s="344">
        <v>8195952001</v>
      </c>
      <c r="B988" s="339" t="s">
        <v>949</v>
      </c>
      <c r="C988" s="339" t="s">
        <v>327</v>
      </c>
      <c r="D988" s="343">
        <v>113623615.94</v>
      </c>
      <c r="E988" s="343">
        <v>0</v>
      </c>
      <c r="F988" s="343">
        <v>0</v>
      </c>
      <c r="G988" s="343">
        <v>113623615.94</v>
      </c>
    </row>
    <row r="989" spans="1:11" x14ac:dyDescent="0.2">
      <c r="A989" s="344">
        <v>819595200101</v>
      </c>
      <c r="B989" s="339" t="s">
        <v>949</v>
      </c>
      <c r="C989" s="339" t="s">
        <v>327</v>
      </c>
      <c r="D989" s="343">
        <v>112365478.41</v>
      </c>
      <c r="E989" s="343">
        <v>0</v>
      </c>
      <c r="F989" s="343">
        <v>0</v>
      </c>
      <c r="G989" s="343">
        <v>112365478.41</v>
      </c>
    </row>
    <row r="990" spans="1:11" x14ac:dyDescent="0.2">
      <c r="A990" s="344">
        <v>819595200199</v>
      </c>
      <c r="B990" s="339" t="s">
        <v>950</v>
      </c>
      <c r="C990" s="339" t="s">
        <v>327</v>
      </c>
      <c r="D990" s="343">
        <v>1258137.53</v>
      </c>
      <c r="E990" s="343">
        <v>0</v>
      </c>
      <c r="F990" s="343">
        <v>0</v>
      </c>
      <c r="G990" s="343">
        <v>1258137.53</v>
      </c>
    </row>
    <row r="991" spans="1:11" x14ac:dyDescent="0.2">
      <c r="A991" s="344">
        <v>81959521</v>
      </c>
      <c r="B991" s="339" t="s">
        <v>951</v>
      </c>
      <c r="C991" s="339" t="s">
        <v>327</v>
      </c>
      <c r="D991" s="343">
        <v>483365276.31</v>
      </c>
      <c r="E991" s="343">
        <v>0</v>
      </c>
      <c r="F991" s="343">
        <v>86537695.459999993</v>
      </c>
      <c r="G991" s="343">
        <v>396827580.85000002</v>
      </c>
    </row>
    <row r="992" spans="1:11" x14ac:dyDescent="0.2">
      <c r="A992" s="344">
        <v>8195952101</v>
      </c>
      <c r="B992" s="339" t="s">
        <v>952</v>
      </c>
      <c r="C992" s="339" t="s">
        <v>327</v>
      </c>
      <c r="D992" s="343">
        <v>483365276.31</v>
      </c>
      <c r="E992" s="343">
        <v>0</v>
      </c>
      <c r="F992" s="343">
        <v>86537695.459999993</v>
      </c>
      <c r="G992" s="343">
        <v>396827580.85000002</v>
      </c>
    </row>
    <row r="993" spans="1:7" x14ac:dyDescent="0.2">
      <c r="A993" s="344">
        <v>819595210101</v>
      </c>
      <c r="B993" s="339" t="s">
        <v>952</v>
      </c>
      <c r="C993" s="339" t="s">
        <v>327</v>
      </c>
      <c r="D993" s="343">
        <v>483365276.31</v>
      </c>
      <c r="E993" s="343">
        <v>0</v>
      </c>
      <c r="F993" s="343">
        <v>86537695.459999993</v>
      </c>
      <c r="G993" s="343">
        <v>396827580.85000002</v>
      </c>
    </row>
    <row r="994" spans="1:7" x14ac:dyDescent="0.2">
      <c r="A994" s="344">
        <v>81959525</v>
      </c>
      <c r="B994" s="339" t="s">
        <v>808</v>
      </c>
      <c r="C994" s="339" t="s">
        <v>327</v>
      </c>
      <c r="D994" s="343">
        <v>1142926805.5699999</v>
      </c>
      <c r="E994" s="343">
        <v>0</v>
      </c>
      <c r="F994" s="343">
        <v>0</v>
      </c>
      <c r="G994" s="343">
        <v>1142926805.5699999</v>
      </c>
    </row>
    <row r="995" spans="1:7" x14ac:dyDescent="0.2">
      <c r="A995" s="344">
        <v>8195952501</v>
      </c>
      <c r="B995" s="339" t="s">
        <v>808</v>
      </c>
      <c r="C995" s="339" t="s">
        <v>327</v>
      </c>
      <c r="D995" s="343">
        <v>1139081317.53</v>
      </c>
      <c r="E995" s="343">
        <v>0</v>
      </c>
      <c r="F995" s="343">
        <v>0</v>
      </c>
      <c r="G995" s="343">
        <v>1139081317.53</v>
      </c>
    </row>
    <row r="996" spans="1:7" x14ac:dyDescent="0.2">
      <c r="A996" s="344">
        <v>8195952599</v>
      </c>
      <c r="B996" s="339" t="s">
        <v>950</v>
      </c>
      <c r="C996" s="339" t="s">
        <v>327</v>
      </c>
      <c r="D996" s="343">
        <v>3845488.04</v>
      </c>
      <c r="E996" s="343">
        <v>0</v>
      </c>
      <c r="F996" s="343">
        <v>0</v>
      </c>
      <c r="G996" s="343">
        <v>3845488.04</v>
      </c>
    </row>
    <row r="997" spans="1:7" x14ac:dyDescent="0.2">
      <c r="A997" s="344">
        <v>81959530</v>
      </c>
      <c r="B997" s="339" t="s">
        <v>953</v>
      </c>
      <c r="C997" s="339" t="s">
        <v>327</v>
      </c>
      <c r="D997" s="343">
        <v>56988981000</v>
      </c>
      <c r="E997" s="343">
        <v>0</v>
      </c>
      <c r="F997" s="343">
        <v>0</v>
      </c>
      <c r="G997" s="343">
        <v>56988981000</v>
      </c>
    </row>
    <row r="998" spans="1:7" x14ac:dyDescent="0.2">
      <c r="A998" s="344">
        <v>8195953001</v>
      </c>
      <c r="B998" s="339" t="s">
        <v>953</v>
      </c>
      <c r="C998" s="339" t="s">
        <v>327</v>
      </c>
      <c r="D998" s="343">
        <v>56988981000</v>
      </c>
      <c r="E998" s="343">
        <v>0</v>
      </c>
      <c r="F998" s="343">
        <v>0</v>
      </c>
      <c r="G998" s="343">
        <v>56988981000</v>
      </c>
    </row>
    <row r="999" spans="1:7" x14ac:dyDescent="0.2">
      <c r="A999" s="344">
        <v>819595300101</v>
      </c>
      <c r="B999" s="339" t="s">
        <v>953</v>
      </c>
      <c r="C999" s="339" t="s">
        <v>327</v>
      </c>
      <c r="D999" s="343">
        <v>56988981000</v>
      </c>
      <c r="E999" s="343">
        <v>0</v>
      </c>
      <c r="F999" s="343">
        <v>0</v>
      </c>
      <c r="G999" s="343">
        <v>56988981000</v>
      </c>
    </row>
    <row r="1000" spans="1:7" x14ac:dyDescent="0.2">
      <c r="A1000" s="344">
        <v>81959540</v>
      </c>
      <c r="B1000" s="339" t="s">
        <v>954</v>
      </c>
      <c r="C1000" s="339" t="s">
        <v>327</v>
      </c>
      <c r="D1000" s="343">
        <v>958039896.25999999</v>
      </c>
      <c r="E1000" s="343">
        <v>88941682.069999993</v>
      </c>
      <c r="F1000" s="343">
        <v>0</v>
      </c>
      <c r="G1000" s="343">
        <v>1046981578.33</v>
      </c>
    </row>
    <row r="1001" spans="1:7" x14ac:dyDescent="0.2">
      <c r="A1001" s="344">
        <v>8195954001</v>
      </c>
      <c r="B1001" s="339" t="s">
        <v>955</v>
      </c>
      <c r="C1001" s="339" t="s">
        <v>327</v>
      </c>
      <c r="D1001" s="343">
        <v>958039896.25999999</v>
      </c>
      <c r="E1001" s="343">
        <v>88941682.069999993</v>
      </c>
      <c r="F1001" s="343">
        <v>0</v>
      </c>
      <c r="G1001" s="343">
        <v>1046981578.33</v>
      </c>
    </row>
    <row r="1002" spans="1:7" x14ac:dyDescent="0.2">
      <c r="A1002" s="344">
        <v>819595400101</v>
      </c>
      <c r="B1002" s="339" t="s">
        <v>955</v>
      </c>
      <c r="C1002" s="339" t="s">
        <v>327</v>
      </c>
      <c r="D1002" s="343">
        <v>958039896.25999999</v>
      </c>
      <c r="E1002" s="343">
        <v>88941682.069999993</v>
      </c>
      <c r="F1002" s="343">
        <v>0</v>
      </c>
      <c r="G1002" s="343">
        <v>1046981578.33</v>
      </c>
    </row>
    <row r="1003" spans="1:7" x14ac:dyDescent="0.2">
      <c r="A1003" s="344">
        <v>81959550</v>
      </c>
      <c r="B1003" s="339" t="s">
        <v>400</v>
      </c>
      <c r="C1003" s="339" t="s">
        <v>327</v>
      </c>
      <c r="D1003" s="343">
        <v>3170516896470.71</v>
      </c>
      <c r="E1003" s="343">
        <v>0</v>
      </c>
      <c r="F1003" s="343">
        <v>0</v>
      </c>
      <c r="G1003" s="343">
        <v>3170516896470.71</v>
      </c>
    </row>
    <row r="1004" spans="1:7" x14ac:dyDescent="0.2">
      <c r="A1004" s="344">
        <v>8195955001</v>
      </c>
      <c r="B1004" s="339" t="s">
        <v>956</v>
      </c>
      <c r="C1004" s="339" t="s">
        <v>327</v>
      </c>
      <c r="D1004" s="343">
        <v>3170509896470.71</v>
      </c>
      <c r="E1004" s="343">
        <v>0</v>
      </c>
      <c r="F1004" s="343">
        <v>0</v>
      </c>
      <c r="G1004" s="343">
        <v>3170509896470.71</v>
      </c>
    </row>
    <row r="1005" spans="1:7" x14ac:dyDescent="0.2">
      <c r="A1005" s="344">
        <v>819595500106</v>
      </c>
      <c r="B1005" s="339" t="s">
        <v>957</v>
      </c>
      <c r="C1005" s="339" t="s">
        <v>327</v>
      </c>
      <c r="D1005" s="343">
        <v>2262355350984.75</v>
      </c>
      <c r="E1005" s="343">
        <v>0</v>
      </c>
      <c r="F1005" s="343">
        <v>0</v>
      </c>
      <c r="G1005" s="343">
        <v>2262355350984.75</v>
      </c>
    </row>
    <row r="1006" spans="1:7" x14ac:dyDescent="0.2">
      <c r="A1006" s="344">
        <v>819595500112</v>
      </c>
      <c r="B1006" s="339" t="s">
        <v>958</v>
      </c>
      <c r="C1006" s="339" t="s">
        <v>327</v>
      </c>
      <c r="D1006" s="343">
        <v>444092222913.81</v>
      </c>
      <c r="E1006" s="343">
        <v>0</v>
      </c>
      <c r="F1006" s="343">
        <v>0</v>
      </c>
      <c r="G1006" s="343">
        <v>444092222913.81</v>
      </c>
    </row>
    <row r="1007" spans="1:7" x14ac:dyDescent="0.2">
      <c r="A1007" s="344">
        <v>819595500115</v>
      </c>
      <c r="B1007" s="339" t="s">
        <v>959</v>
      </c>
      <c r="C1007" s="339" t="s">
        <v>327</v>
      </c>
      <c r="D1007" s="343">
        <v>15586843134.620001</v>
      </c>
      <c r="E1007" s="343">
        <v>0</v>
      </c>
      <c r="F1007" s="343">
        <v>0</v>
      </c>
      <c r="G1007" s="343">
        <v>15586843134.620001</v>
      </c>
    </row>
    <row r="1008" spans="1:7" x14ac:dyDescent="0.2">
      <c r="A1008" s="344">
        <v>819595500124</v>
      </c>
      <c r="B1008" s="339" t="s">
        <v>960</v>
      </c>
      <c r="C1008" s="339" t="s">
        <v>327</v>
      </c>
      <c r="D1008" s="343">
        <v>18516614796.459999</v>
      </c>
      <c r="E1008" s="343">
        <v>0</v>
      </c>
      <c r="F1008" s="343">
        <v>0</v>
      </c>
      <c r="G1008" s="343">
        <v>18516614796.459999</v>
      </c>
    </row>
    <row r="1009" spans="1:7" x14ac:dyDescent="0.2">
      <c r="A1009" s="344">
        <v>819595500125</v>
      </c>
      <c r="B1009" s="339" t="s">
        <v>961</v>
      </c>
      <c r="C1009" s="339" t="s">
        <v>327</v>
      </c>
      <c r="D1009" s="343">
        <v>168911209609.85001</v>
      </c>
      <c r="E1009" s="343">
        <v>0</v>
      </c>
      <c r="F1009" s="343">
        <v>0</v>
      </c>
      <c r="G1009" s="343">
        <v>168911209609.85001</v>
      </c>
    </row>
    <row r="1010" spans="1:7" x14ac:dyDescent="0.2">
      <c r="A1010" s="344">
        <v>819595500126</v>
      </c>
      <c r="B1010" s="339" t="s">
        <v>376</v>
      </c>
      <c r="C1010" s="339" t="s">
        <v>327</v>
      </c>
      <c r="D1010" s="343">
        <v>261047655031.22</v>
      </c>
      <c r="E1010" s="343">
        <v>0</v>
      </c>
      <c r="F1010" s="343">
        <v>0</v>
      </c>
      <c r="G1010" s="343">
        <v>261047655031.22</v>
      </c>
    </row>
    <row r="1011" spans="1:7" x14ac:dyDescent="0.2">
      <c r="A1011" s="344">
        <v>8195955002</v>
      </c>
      <c r="B1011" s="339" t="s">
        <v>945</v>
      </c>
      <c r="C1011" s="339" t="s">
        <v>327</v>
      </c>
      <c r="D1011" s="343">
        <v>7000000</v>
      </c>
      <c r="E1011" s="343">
        <v>0</v>
      </c>
      <c r="F1011" s="343">
        <v>0</v>
      </c>
      <c r="G1011" s="343">
        <v>7000000</v>
      </c>
    </row>
    <row r="1012" spans="1:7" x14ac:dyDescent="0.2">
      <c r="A1012" s="344">
        <v>819595500202</v>
      </c>
      <c r="B1012" s="339" t="s">
        <v>962</v>
      </c>
      <c r="C1012" s="339" t="s">
        <v>327</v>
      </c>
      <c r="D1012" s="343">
        <v>7000000</v>
      </c>
      <c r="E1012" s="343">
        <v>0</v>
      </c>
      <c r="F1012" s="343">
        <v>0</v>
      </c>
      <c r="G1012" s="343">
        <v>7000000</v>
      </c>
    </row>
    <row r="1013" spans="1:7" x14ac:dyDescent="0.2">
      <c r="A1013" s="344">
        <v>82</v>
      </c>
      <c r="B1013" s="339" t="s">
        <v>963</v>
      </c>
      <c r="C1013" s="339" t="s">
        <v>327</v>
      </c>
      <c r="D1013" s="343">
        <v>-123379799548.02</v>
      </c>
      <c r="E1013" s="343">
        <v>185125412.83000001</v>
      </c>
      <c r="F1013" s="343">
        <v>1968068934.0599999</v>
      </c>
      <c r="G1013" s="343">
        <v>-125162743069.25</v>
      </c>
    </row>
    <row r="1014" spans="1:7" x14ac:dyDescent="0.2">
      <c r="A1014" s="344">
        <v>8205</v>
      </c>
      <c r="B1014" s="339" t="s">
        <v>964</v>
      </c>
      <c r="C1014" s="339" t="s">
        <v>327</v>
      </c>
      <c r="D1014" s="343">
        <v>-116990636112.39</v>
      </c>
      <c r="E1014" s="343">
        <v>56774601.390000001</v>
      </c>
      <c r="F1014" s="343">
        <v>1399625727.1700001</v>
      </c>
      <c r="G1014" s="343">
        <v>-118333487238.17</v>
      </c>
    </row>
    <row r="1015" spans="1:7" x14ac:dyDescent="0.2">
      <c r="A1015" s="344">
        <v>820595</v>
      </c>
      <c r="B1015" s="339" t="s">
        <v>425</v>
      </c>
      <c r="C1015" s="339" t="s">
        <v>327</v>
      </c>
      <c r="D1015" s="343">
        <v>-116990636112.39</v>
      </c>
      <c r="E1015" s="343">
        <v>56774601.390000001</v>
      </c>
      <c r="F1015" s="343">
        <v>1399625727.1700001</v>
      </c>
      <c r="G1015" s="343">
        <v>-118333487238.17</v>
      </c>
    </row>
    <row r="1016" spans="1:7" x14ac:dyDescent="0.2">
      <c r="A1016" s="344">
        <v>82059501</v>
      </c>
      <c r="B1016" s="339" t="s">
        <v>471</v>
      </c>
      <c r="C1016" s="339" t="s">
        <v>327</v>
      </c>
      <c r="D1016" s="343">
        <v>-181</v>
      </c>
      <c r="E1016" s="343">
        <v>0</v>
      </c>
      <c r="F1016" s="343">
        <v>0</v>
      </c>
      <c r="G1016" s="343">
        <v>-181</v>
      </c>
    </row>
    <row r="1017" spans="1:7" x14ac:dyDescent="0.2">
      <c r="A1017" s="344">
        <v>8205950101</v>
      </c>
      <c r="B1017" s="339" t="s">
        <v>965</v>
      </c>
      <c r="C1017" s="339" t="s">
        <v>327</v>
      </c>
      <c r="D1017" s="343">
        <v>-181</v>
      </c>
      <c r="E1017" s="343">
        <v>0</v>
      </c>
      <c r="F1017" s="343">
        <v>0</v>
      </c>
      <c r="G1017" s="343">
        <v>-181</v>
      </c>
    </row>
    <row r="1018" spans="1:7" x14ac:dyDescent="0.2">
      <c r="A1018" s="344">
        <v>82059502</v>
      </c>
      <c r="B1018" s="339" t="s">
        <v>966</v>
      </c>
      <c r="C1018" s="339" t="s">
        <v>327</v>
      </c>
      <c r="D1018" s="343">
        <v>-2200391542.3499999</v>
      </c>
      <c r="E1018" s="343">
        <v>0</v>
      </c>
      <c r="F1018" s="343">
        <v>0</v>
      </c>
      <c r="G1018" s="343">
        <v>-2200391542.3499999</v>
      </c>
    </row>
    <row r="1019" spans="1:7" x14ac:dyDescent="0.2">
      <c r="A1019" s="344">
        <v>8205950201</v>
      </c>
      <c r="B1019" s="339" t="s">
        <v>967</v>
      </c>
      <c r="C1019" s="339" t="s">
        <v>327</v>
      </c>
      <c r="D1019" s="343">
        <v>-2200391542.3499999</v>
      </c>
      <c r="E1019" s="343">
        <v>0</v>
      </c>
      <c r="F1019" s="343">
        <v>0</v>
      </c>
      <c r="G1019" s="343">
        <v>-2200391542.3499999</v>
      </c>
    </row>
    <row r="1020" spans="1:7" x14ac:dyDescent="0.2">
      <c r="A1020" s="344">
        <v>82059503</v>
      </c>
      <c r="B1020" s="339" t="s">
        <v>968</v>
      </c>
      <c r="C1020" s="339" t="s">
        <v>327</v>
      </c>
      <c r="D1020" s="343">
        <v>-1196882722.0799999</v>
      </c>
      <c r="E1020" s="343">
        <v>0</v>
      </c>
      <c r="F1020" s="343">
        <v>0</v>
      </c>
      <c r="G1020" s="343">
        <v>-1196882722.0799999</v>
      </c>
    </row>
    <row r="1021" spans="1:7" x14ac:dyDescent="0.2">
      <c r="A1021" s="344">
        <v>8205950301</v>
      </c>
      <c r="B1021" s="339" t="s">
        <v>633</v>
      </c>
      <c r="C1021" s="339" t="s">
        <v>327</v>
      </c>
      <c r="D1021" s="343">
        <v>-1196882722.0799999</v>
      </c>
      <c r="E1021" s="343">
        <v>0</v>
      </c>
      <c r="F1021" s="343">
        <v>0</v>
      </c>
      <c r="G1021" s="343">
        <v>-1196882722.0799999</v>
      </c>
    </row>
    <row r="1022" spans="1:7" x14ac:dyDescent="0.2">
      <c r="A1022" s="344">
        <v>82059504</v>
      </c>
      <c r="B1022" s="339" t="s">
        <v>969</v>
      </c>
      <c r="C1022" s="339" t="s">
        <v>327</v>
      </c>
      <c r="D1022" s="343">
        <v>-519413874.56999999</v>
      </c>
      <c r="E1022" s="343">
        <v>0</v>
      </c>
      <c r="F1022" s="343">
        <v>0</v>
      </c>
      <c r="G1022" s="343">
        <v>-519413874.56999999</v>
      </c>
    </row>
    <row r="1023" spans="1:7" x14ac:dyDescent="0.2">
      <c r="A1023" s="344">
        <v>8205950401</v>
      </c>
      <c r="B1023" s="339" t="s">
        <v>969</v>
      </c>
      <c r="C1023" s="339" t="s">
        <v>327</v>
      </c>
      <c r="D1023" s="343">
        <v>-519413874.56999999</v>
      </c>
      <c r="E1023" s="343">
        <v>0</v>
      </c>
      <c r="F1023" s="343">
        <v>0</v>
      </c>
      <c r="G1023" s="343">
        <v>-519413874.56999999</v>
      </c>
    </row>
    <row r="1024" spans="1:7" x14ac:dyDescent="0.2">
      <c r="A1024" s="344">
        <v>82059505</v>
      </c>
      <c r="B1024" s="339" t="s">
        <v>970</v>
      </c>
      <c r="C1024" s="339" t="s">
        <v>327</v>
      </c>
      <c r="D1024" s="343">
        <v>-760681795.84000003</v>
      </c>
      <c r="E1024" s="343">
        <v>0</v>
      </c>
      <c r="F1024" s="343">
        <v>0</v>
      </c>
      <c r="G1024" s="343">
        <v>-760681795.84000003</v>
      </c>
    </row>
    <row r="1025" spans="1:7" x14ac:dyDescent="0.2">
      <c r="A1025" s="344">
        <v>8205950501</v>
      </c>
      <c r="B1025" s="339" t="s">
        <v>970</v>
      </c>
      <c r="C1025" s="339" t="s">
        <v>327</v>
      </c>
      <c r="D1025" s="343">
        <v>-760681795.84000003</v>
      </c>
      <c r="E1025" s="343">
        <v>0</v>
      </c>
      <c r="F1025" s="343">
        <v>0</v>
      </c>
      <c r="G1025" s="343">
        <v>-760681795.84000003</v>
      </c>
    </row>
    <row r="1026" spans="1:7" x14ac:dyDescent="0.2">
      <c r="A1026" s="344">
        <v>82059506</v>
      </c>
      <c r="B1026" s="339" t="s">
        <v>971</v>
      </c>
      <c r="C1026" s="339" t="s">
        <v>327</v>
      </c>
      <c r="D1026" s="343">
        <v>-4677369935.4399996</v>
      </c>
      <c r="E1026" s="343">
        <v>0</v>
      </c>
      <c r="F1026" s="343">
        <v>0</v>
      </c>
      <c r="G1026" s="343">
        <v>-4677369935.4399996</v>
      </c>
    </row>
    <row r="1027" spans="1:7" x14ac:dyDescent="0.2">
      <c r="A1027" s="344">
        <v>8205950601</v>
      </c>
      <c r="B1027" s="339" t="s">
        <v>971</v>
      </c>
      <c r="C1027" s="339" t="s">
        <v>327</v>
      </c>
      <c r="D1027" s="343">
        <v>-4677369935.4399996</v>
      </c>
      <c r="E1027" s="343">
        <v>0</v>
      </c>
      <c r="F1027" s="343">
        <v>0</v>
      </c>
      <c r="G1027" s="343">
        <v>-4677369935.4399996</v>
      </c>
    </row>
    <row r="1028" spans="1:7" x14ac:dyDescent="0.2">
      <c r="A1028" s="344">
        <v>82059507</v>
      </c>
      <c r="B1028" s="339" t="s">
        <v>972</v>
      </c>
      <c r="C1028" s="339" t="s">
        <v>327</v>
      </c>
      <c r="D1028" s="343">
        <v>-19233557.739999998</v>
      </c>
      <c r="E1028" s="343">
        <v>968500</v>
      </c>
      <c r="F1028" s="343">
        <v>0</v>
      </c>
      <c r="G1028" s="343">
        <v>-18265057.739999998</v>
      </c>
    </row>
    <row r="1029" spans="1:7" x14ac:dyDescent="0.2">
      <c r="A1029" s="344">
        <v>8205950701</v>
      </c>
      <c r="B1029" s="339" t="s">
        <v>973</v>
      </c>
      <c r="C1029" s="339" t="s">
        <v>327</v>
      </c>
      <c r="D1029" s="343">
        <v>-19233557.739999998</v>
      </c>
      <c r="E1029" s="343">
        <v>968500</v>
      </c>
      <c r="F1029" s="343">
        <v>0</v>
      </c>
      <c r="G1029" s="343">
        <v>-18265057.739999998</v>
      </c>
    </row>
    <row r="1030" spans="1:7" x14ac:dyDescent="0.2">
      <c r="A1030" s="344">
        <v>82059508</v>
      </c>
      <c r="B1030" s="339" t="s">
        <v>974</v>
      </c>
      <c r="C1030" s="339" t="s">
        <v>327</v>
      </c>
      <c r="D1030" s="343">
        <v>-23568241.809999999</v>
      </c>
      <c r="E1030" s="343">
        <v>0</v>
      </c>
      <c r="F1030" s="343">
        <v>1373500</v>
      </c>
      <c r="G1030" s="343">
        <v>-24941741.809999999</v>
      </c>
    </row>
    <row r="1031" spans="1:7" x14ac:dyDescent="0.2">
      <c r="A1031" s="344">
        <v>8205950801</v>
      </c>
      <c r="B1031" s="339" t="s">
        <v>974</v>
      </c>
      <c r="C1031" s="339" t="s">
        <v>327</v>
      </c>
      <c r="D1031" s="343">
        <v>-23568241.809999999</v>
      </c>
      <c r="E1031" s="343">
        <v>0</v>
      </c>
      <c r="F1031" s="343">
        <v>1373500</v>
      </c>
      <c r="G1031" s="343">
        <v>-24941741.809999999</v>
      </c>
    </row>
    <row r="1032" spans="1:7" x14ac:dyDescent="0.2">
      <c r="A1032" s="344">
        <v>82059509</v>
      </c>
      <c r="B1032" s="339" t="s">
        <v>975</v>
      </c>
      <c r="C1032" s="339" t="s">
        <v>327</v>
      </c>
      <c r="D1032" s="343">
        <v>-11501.79</v>
      </c>
      <c r="E1032" s="343">
        <v>0</v>
      </c>
      <c r="F1032" s="343">
        <v>0</v>
      </c>
      <c r="G1032" s="343">
        <v>-11501.79</v>
      </c>
    </row>
    <row r="1033" spans="1:7" x14ac:dyDescent="0.2">
      <c r="A1033" s="344">
        <v>8205950901</v>
      </c>
      <c r="B1033" s="339" t="s">
        <v>976</v>
      </c>
      <c r="C1033" s="339" t="s">
        <v>327</v>
      </c>
      <c r="D1033" s="343">
        <v>-11501.79</v>
      </c>
      <c r="E1033" s="343">
        <v>0</v>
      </c>
      <c r="F1033" s="343">
        <v>0</v>
      </c>
      <c r="G1033" s="343">
        <v>-11501.79</v>
      </c>
    </row>
    <row r="1034" spans="1:7" x14ac:dyDescent="0.2">
      <c r="A1034" s="344">
        <v>82059510</v>
      </c>
      <c r="B1034" s="339" t="s">
        <v>977</v>
      </c>
      <c r="C1034" s="339" t="s">
        <v>327</v>
      </c>
      <c r="D1034" s="343">
        <v>-50501476000</v>
      </c>
      <c r="E1034" s="343">
        <v>0</v>
      </c>
      <c r="F1034" s="343">
        <v>0</v>
      </c>
      <c r="G1034" s="343">
        <v>-50501476000</v>
      </c>
    </row>
    <row r="1035" spans="1:7" x14ac:dyDescent="0.2">
      <c r="A1035" s="344">
        <v>8205951001</v>
      </c>
      <c r="B1035" s="339" t="s">
        <v>977</v>
      </c>
      <c r="C1035" s="339" t="s">
        <v>327</v>
      </c>
      <c r="D1035" s="343">
        <v>-50501476000</v>
      </c>
      <c r="E1035" s="343">
        <v>0</v>
      </c>
      <c r="F1035" s="343">
        <v>0</v>
      </c>
      <c r="G1035" s="343">
        <v>-50501476000</v>
      </c>
    </row>
    <row r="1036" spans="1:7" x14ac:dyDescent="0.2">
      <c r="A1036" s="344">
        <v>82059511</v>
      </c>
      <c r="B1036" s="339" t="s">
        <v>978</v>
      </c>
      <c r="C1036" s="339" t="s">
        <v>327</v>
      </c>
      <c r="D1036" s="343">
        <v>-56457736316.389999</v>
      </c>
      <c r="E1036" s="343">
        <v>0</v>
      </c>
      <c r="F1036" s="343">
        <v>1398252227.1700001</v>
      </c>
      <c r="G1036" s="343">
        <v>-57855988543.559998</v>
      </c>
    </row>
    <row r="1037" spans="1:7" x14ac:dyDescent="0.2">
      <c r="A1037" s="344">
        <v>8205951101</v>
      </c>
      <c r="B1037" s="339" t="s">
        <v>629</v>
      </c>
      <c r="C1037" s="339" t="s">
        <v>327</v>
      </c>
      <c r="D1037" s="343">
        <v>-34548942878.989998</v>
      </c>
      <c r="E1037" s="343">
        <v>0</v>
      </c>
      <c r="F1037" s="343">
        <v>0</v>
      </c>
      <c r="G1037" s="343">
        <v>-34548942878.989998</v>
      </c>
    </row>
    <row r="1038" spans="1:7" x14ac:dyDescent="0.2">
      <c r="A1038" s="344">
        <v>8205951102</v>
      </c>
      <c r="B1038" s="339" t="s">
        <v>633</v>
      </c>
      <c r="C1038" s="339" t="s">
        <v>327</v>
      </c>
      <c r="D1038" s="343">
        <v>-8744284573.2099991</v>
      </c>
      <c r="E1038" s="343">
        <v>0</v>
      </c>
      <c r="F1038" s="343">
        <v>0</v>
      </c>
      <c r="G1038" s="343">
        <v>-8744284573.2099991</v>
      </c>
    </row>
    <row r="1039" spans="1:7" x14ac:dyDescent="0.2">
      <c r="A1039" s="344">
        <v>8205951103</v>
      </c>
      <c r="B1039" s="339" t="s">
        <v>979</v>
      </c>
      <c r="C1039" s="339" t="s">
        <v>327</v>
      </c>
      <c r="D1039" s="343">
        <v>-432253997.45999998</v>
      </c>
      <c r="E1039" s="343">
        <v>0</v>
      </c>
      <c r="F1039" s="343">
        <v>0</v>
      </c>
      <c r="G1039" s="343">
        <v>-432253997.45999998</v>
      </c>
    </row>
    <row r="1040" spans="1:7" x14ac:dyDescent="0.2">
      <c r="A1040" s="344">
        <v>8205951105</v>
      </c>
      <c r="B1040" s="339" t="s">
        <v>980</v>
      </c>
      <c r="C1040" s="339" t="s">
        <v>327</v>
      </c>
      <c r="D1040" s="343">
        <v>-6070017535.29</v>
      </c>
      <c r="E1040" s="343">
        <v>0</v>
      </c>
      <c r="F1040" s="343">
        <v>1016142643.88</v>
      </c>
      <c r="G1040" s="343">
        <v>-7086160179.1700001</v>
      </c>
    </row>
    <row r="1041" spans="1:7" x14ac:dyDescent="0.2">
      <c r="A1041" s="344">
        <v>8205951106</v>
      </c>
      <c r="B1041" s="339" t="s">
        <v>981</v>
      </c>
      <c r="C1041" s="339" t="s">
        <v>327</v>
      </c>
      <c r="D1041" s="343">
        <v>-5159029786.6099997</v>
      </c>
      <c r="E1041" s="343">
        <v>0</v>
      </c>
      <c r="F1041" s="343">
        <v>257144691.72999999</v>
      </c>
      <c r="G1041" s="343">
        <v>-5416174478.3400002</v>
      </c>
    </row>
    <row r="1042" spans="1:7" x14ac:dyDescent="0.2">
      <c r="A1042" s="344">
        <v>8205951107</v>
      </c>
      <c r="B1042" s="339" t="s">
        <v>970</v>
      </c>
      <c r="C1042" s="339" t="s">
        <v>327</v>
      </c>
      <c r="D1042" s="343">
        <v>-1503207544.8299999</v>
      </c>
      <c r="E1042" s="343">
        <v>0</v>
      </c>
      <c r="F1042" s="343">
        <v>124964891.56</v>
      </c>
      <c r="G1042" s="343">
        <v>-1628172436.3900001</v>
      </c>
    </row>
    <row r="1043" spans="1:7" x14ac:dyDescent="0.2">
      <c r="A1043" s="344">
        <v>82059518</v>
      </c>
      <c r="B1043" s="339" t="s">
        <v>494</v>
      </c>
      <c r="C1043" s="339" t="s">
        <v>327</v>
      </c>
      <c r="D1043" s="343">
        <v>-633870443.38</v>
      </c>
      <c r="E1043" s="343">
        <v>55806101.390000001</v>
      </c>
      <c r="F1043" s="343">
        <v>0</v>
      </c>
      <c r="G1043" s="343">
        <v>-578064341.99000001</v>
      </c>
    </row>
    <row r="1044" spans="1:7" x14ac:dyDescent="0.2">
      <c r="A1044" s="344">
        <v>8205951801</v>
      </c>
      <c r="B1044" s="339" t="s">
        <v>494</v>
      </c>
      <c r="C1044" s="339" t="s">
        <v>327</v>
      </c>
      <c r="D1044" s="343">
        <v>-633870443.38</v>
      </c>
      <c r="E1044" s="343">
        <v>55806101.390000001</v>
      </c>
      <c r="F1044" s="343">
        <v>0</v>
      </c>
      <c r="G1044" s="343">
        <v>-578064341.99000001</v>
      </c>
    </row>
    <row r="1045" spans="1:7" x14ac:dyDescent="0.2">
      <c r="A1045" s="344">
        <v>8295</v>
      </c>
      <c r="B1045" s="339" t="s">
        <v>982</v>
      </c>
      <c r="C1045" s="339" t="s">
        <v>327</v>
      </c>
      <c r="D1045" s="343">
        <v>-6389163435.6300001</v>
      </c>
      <c r="E1045" s="343">
        <v>128350811.44</v>
      </c>
      <c r="F1045" s="343">
        <v>568443206.88999999</v>
      </c>
      <c r="G1045" s="343">
        <v>-6829255831.0799999</v>
      </c>
    </row>
    <row r="1046" spans="1:7" x14ac:dyDescent="0.2">
      <c r="A1046" s="344">
        <v>829595</v>
      </c>
      <c r="B1046" s="339" t="s">
        <v>982</v>
      </c>
      <c r="C1046" s="339" t="s">
        <v>327</v>
      </c>
      <c r="D1046" s="343">
        <v>-6389163435.6300001</v>
      </c>
      <c r="E1046" s="343">
        <v>128350811.44</v>
      </c>
      <c r="F1046" s="343">
        <v>568443206.88999999</v>
      </c>
      <c r="G1046" s="343">
        <v>-6829255831.0799999</v>
      </c>
    </row>
    <row r="1047" spans="1:7" x14ac:dyDescent="0.2">
      <c r="A1047" s="344">
        <v>82959501</v>
      </c>
      <c r="B1047" s="339" t="s">
        <v>983</v>
      </c>
      <c r="C1047" s="339" t="s">
        <v>327</v>
      </c>
      <c r="D1047" s="343">
        <v>-6389163435.6300001</v>
      </c>
      <c r="E1047" s="343">
        <v>128350811.44</v>
      </c>
      <c r="F1047" s="343">
        <v>568443206.88999999</v>
      </c>
      <c r="G1047" s="343">
        <v>-6829255831.0799999</v>
      </c>
    </row>
    <row r="1048" spans="1:7" x14ac:dyDescent="0.2">
      <c r="A1048" s="344">
        <v>8295950104</v>
      </c>
      <c r="B1048" s="339" t="s">
        <v>984</v>
      </c>
      <c r="C1048" s="339" t="s">
        <v>327</v>
      </c>
      <c r="D1048" s="343">
        <v>-6389163435.6300001</v>
      </c>
      <c r="E1048" s="343">
        <v>128350811.44</v>
      </c>
      <c r="F1048" s="343">
        <v>568443206.88999999</v>
      </c>
      <c r="G1048" s="343">
        <v>-6829255831.0799999</v>
      </c>
    </row>
    <row r="1049" spans="1:7" x14ac:dyDescent="0.2">
      <c r="A1049" s="344">
        <v>83</v>
      </c>
      <c r="B1049" s="339" t="s">
        <v>985</v>
      </c>
      <c r="C1049" s="339" t="s">
        <v>327</v>
      </c>
      <c r="D1049" s="343">
        <v>-3268208972658.6001</v>
      </c>
      <c r="E1049" s="343">
        <v>754027247465</v>
      </c>
      <c r="F1049" s="343">
        <v>753288768206.60999</v>
      </c>
      <c r="G1049" s="343">
        <v>-3267470493400.21</v>
      </c>
    </row>
    <row r="1050" spans="1:7" x14ac:dyDescent="0.2">
      <c r="A1050" s="344">
        <v>8305</v>
      </c>
      <c r="B1050" s="339" t="s">
        <v>986</v>
      </c>
      <c r="C1050" s="339" t="s">
        <v>327</v>
      </c>
      <c r="D1050" s="343">
        <v>-3268208972658.6001</v>
      </c>
      <c r="E1050" s="343">
        <v>754027247465</v>
      </c>
      <c r="F1050" s="343">
        <v>753288768206.60999</v>
      </c>
      <c r="G1050" s="343">
        <v>-3267470493400.21</v>
      </c>
    </row>
    <row r="1051" spans="1:7" x14ac:dyDescent="0.2">
      <c r="A1051" s="344">
        <v>830501</v>
      </c>
      <c r="B1051" s="339" t="s">
        <v>986</v>
      </c>
      <c r="C1051" s="339" t="s">
        <v>327</v>
      </c>
      <c r="D1051" s="343">
        <v>-3268208972658.6001</v>
      </c>
      <c r="E1051" s="343">
        <v>754027247465</v>
      </c>
      <c r="F1051" s="343">
        <v>753288768206.60999</v>
      </c>
      <c r="G1051" s="343">
        <v>-3267470493400.21</v>
      </c>
    </row>
    <row r="1052" spans="1:7" x14ac:dyDescent="0.2">
      <c r="A1052" s="344">
        <v>84</v>
      </c>
      <c r="B1052" s="339" t="s">
        <v>987</v>
      </c>
      <c r="C1052" s="339" t="s">
        <v>327</v>
      </c>
      <c r="D1052" s="343">
        <v>123379799548.02</v>
      </c>
      <c r="E1052" s="343">
        <v>1912262832.6700001</v>
      </c>
      <c r="F1052" s="343">
        <v>129319311.44</v>
      </c>
      <c r="G1052" s="343">
        <v>125162743069.25</v>
      </c>
    </row>
    <row r="1053" spans="1:7" x14ac:dyDescent="0.2">
      <c r="A1053" s="344">
        <v>8405</v>
      </c>
      <c r="B1053" s="339" t="s">
        <v>988</v>
      </c>
      <c r="C1053" s="339" t="s">
        <v>327</v>
      </c>
      <c r="D1053" s="343">
        <v>123379799548.02</v>
      </c>
      <c r="E1053" s="343">
        <v>1912262832.6700001</v>
      </c>
      <c r="F1053" s="343">
        <v>129319311.44</v>
      </c>
      <c r="G1053" s="343">
        <v>125162743069.25</v>
      </c>
    </row>
    <row r="1054" spans="1:7" x14ac:dyDescent="0.2">
      <c r="A1054" s="344">
        <v>840501</v>
      </c>
      <c r="B1054" s="339" t="s">
        <v>988</v>
      </c>
      <c r="C1054" s="339" t="s">
        <v>327</v>
      </c>
      <c r="D1054" s="343">
        <v>123379799548.02</v>
      </c>
      <c r="E1054" s="343">
        <v>1912262832.6700001</v>
      </c>
      <c r="F1054" s="343">
        <v>129319311.44</v>
      </c>
      <c r="G1054" s="343">
        <v>125162743069.25</v>
      </c>
    </row>
  </sheetData>
  <autoFilter ref="A1:R1054" xr:uid="{E7F63690-52D0-4DA0-A77B-3C4CEA5CB48F}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4:O38"/>
  <sheetViews>
    <sheetView showGridLines="0" zoomScale="75" zoomScaleNormal="75" workbookViewId="0">
      <selection activeCell="M24" sqref="M24"/>
    </sheetView>
  </sheetViews>
  <sheetFormatPr baseColWidth="10" defaultColWidth="11.42578125" defaultRowHeight="12.75" x14ac:dyDescent="0.2"/>
  <cols>
    <col min="1" max="1" width="67.42578125" style="2" bestFit="1" customWidth="1"/>
    <col min="2" max="3" width="21.28515625" style="2" customWidth="1"/>
    <col min="4" max="4" width="21.42578125" style="2" customWidth="1"/>
    <col min="5" max="5" width="1.7109375" style="2" customWidth="1"/>
    <col min="6" max="6" width="20.5703125" style="2" bestFit="1" customWidth="1"/>
    <col min="7" max="7" width="20.42578125" style="2" customWidth="1"/>
    <col min="8" max="8" width="1.7109375" style="2" hidden="1" customWidth="1"/>
    <col min="9" max="9" width="19" style="2" hidden="1" customWidth="1"/>
    <col min="10" max="10" width="3.7109375" style="2" bestFit="1" customWidth="1"/>
    <col min="11" max="11" width="11.7109375" style="2" bestFit="1" customWidth="1"/>
    <col min="12" max="12" width="11.42578125" style="2"/>
    <col min="13" max="13" width="49.85546875" style="27" customWidth="1"/>
    <col min="14" max="14" width="15.42578125" style="2" bestFit="1" customWidth="1"/>
    <col min="15" max="15" width="12.7109375" style="2" bestFit="1" customWidth="1"/>
    <col min="16" max="16384" width="11.42578125" style="2"/>
  </cols>
  <sheetData>
    <row r="4" spans="1:15" x14ac:dyDescent="0.2">
      <c r="O4" s="27"/>
    </row>
    <row r="11" spans="1:15" x14ac:dyDescent="0.2">
      <c r="A11" s="377" t="s">
        <v>0</v>
      </c>
      <c r="B11" s="377"/>
      <c r="C11" s="377"/>
      <c r="D11" s="377"/>
      <c r="E11" s="377"/>
      <c r="F11" s="377"/>
      <c r="G11" s="377"/>
      <c r="H11" s="377"/>
      <c r="I11" s="377"/>
    </row>
    <row r="12" spans="1:15" ht="18" x14ac:dyDescent="0.25">
      <c r="A12" s="378" t="s">
        <v>989</v>
      </c>
      <c r="B12" s="378"/>
      <c r="C12" s="378"/>
      <c r="D12" s="378"/>
      <c r="E12" s="378"/>
      <c r="F12" s="378"/>
      <c r="G12" s="378"/>
      <c r="H12" s="378"/>
      <c r="I12" s="378"/>
    </row>
    <row r="13" spans="1:15" x14ac:dyDescent="0.2">
      <c r="A13" s="377" t="s">
        <v>58</v>
      </c>
      <c r="B13" s="377"/>
      <c r="C13" s="377"/>
      <c r="D13" s="377"/>
      <c r="E13" s="377"/>
      <c r="F13" s="377"/>
      <c r="G13" s="377"/>
      <c r="H13" s="377"/>
      <c r="I13" s="377"/>
    </row>
    <row r="14" spans="1:15" x14ac:dyDescent="0.2">
      <c r="A14" s="377" t="s">
        <v>59</v>
      </c>
      <c r="B14" s="377"/>
      <c r="C14" s="377"/>
      <c r="D14" s="377"/>
      <c r="E14" s="377"/>
      <c r="F14" s="377"/>
      <c r="G14" s="377"/>
      <c r="H14" s="377"/>
      <c r="I14" s="377"/>
    </row>
    <row r="15" spans="1:15" x14ac:dyDescent="0.2">
      <c r="A15" s="377" t="s">
        <v>60</v>
      </c>
      <c r="B15" s="377"/>
      <c r="C15" s="377"/>
      <c r="D15" s="377"/>
      <c r="E15" s="377"/>
      <c r="F15" s="377"/>
      <c r="G15" s="377"/>
      <c r="H15" s="377"/>
      <c r="I15" s="377"/>
    </row>
    <row r="16" spans="1:15" ht="13.5" thickBot="1" x14ac:dyDescent="0.25">
      <c r="A16" s="3"/>
      <c r="B16" s="3"/>
      <c r="C16" s="3"/>
      <c r="D16" s="3"/>
      <c r="E16" s="3"/>
      <c r="G16" s="3"/>
    </row>
    <row r="17" spans="1:12" ht="34.5" customHeight="1" thickBot="1" x14ac:dyDescent="0.25">
      <c r="A17" s="373" t="s">
        <v>61</v>
      </c>
      <c r="B17" s="54" t="s">
        <v>62</v>
      </c>
      <c r="C17" s="54" t="s">
        <v>62</v>
      </c>
      <c r="D17" s="373" t="s">
        <v>63</v>
      </c>
      <c r="E17" s="375" t="s">
        <v>64</v>
      </c>
      <c r="F17" s="376"/>
      <c r="G17" s="373" t="s">
        <v>65</v>
      </c>
      <c r="H17" s="4"/>
      <c r="I17" s="373" t="s">
        <v>66</v>
      </c>
    </row>
    <row r="18" spans="1:12" ht="43.5" customHeight="1" thickBot="1" x14ac:dyDescent="0.25">
      <c r="A18" s="374"/>
      <c r="B18" s="53" t="s">
        <v>284</v>
      </c>
      <c r="C18" s="53" t="s">
        <v>308</v>
      </c>
      <c r="D18" s="374"/>
      <c r="E18" s="6"/>
      <c r="F18" s="5" t="s">
        <v>67</v>
      </c>
      <c r="G18" s="374"/>
      <c r="H18" s="6"/>
      <c r="I18" s="374"/>
    </row>
    <row r="19" spans="1:12" ht="13.5" thickBot="1" x14ac:dyDescent="0.25">
      <c r="A19" s="351" t="s">
        <v>1027</v>
      </c>
      <c r="B19" s="311">
        <f>+VLOOKUP(4107,Balance!A:G,7,FALSE)*-1</f>
        <v>5283263346.4200001</v>
      </c>
      <c r="C19" s="63">
        <f>+VLOOKUP(5106,Balance!A:G,7,FALSE)</f>
        <v>2024466304.1500001</v>
      </c>
      <c r="D19" s="8">
        <f>+B19-C19</f>
        <v>3258797042.27</v>
      </c>
      <c r="E19" s="9"/>
      <c r="F19" s="319">
        <v>3676565117.2600017</v>
      </c>
      <c r="G19" s="10">
        <f>+F19</f>
        <v>3676565117.2600017</v>
      </c>
      <c r="H19" s="9"/>
      <c r="I19" s="8">
        <f>+D19-G19</f>
        <v>-417768074.99000168</v>
      </c>
    </row>
    <row r="20" spans="1:12" ht="13.5" thickBot="1" x14ac:dyDescent="0.25">
      <c r="A20" s="7"/>
      <c r="B20" s="62"/>
      <c r="C20" s="327"/>
      <c r="D20" s="63"/>
      <c r="E20" s="64"/>
      <c r="F20" s="62"/>
      <c r="G20" s="11"/>
      <c r="H20" s="64"/>
      <c r="I20" s="66">
        <f>+D20-G20</f>
        <v>0</v>
      </c>
      <c r="J20"/>
      <c r="K20" s="9"/>
    </row>
    <row r="21" spans="1:12" ht="13.5" thickBot="1" x14ac:dyDescent="0.25">
      <c r="A21" s="84" t="s">
        <v>68</v>
      </c>
      <c r="B21" s="85">
        <f>+B19-B20</f>
        <v>5283263346.4200001</v>
      </c>
      <c r="C21" s="85">
        <f>+C19-C20</f>
        <v>2024466304.1500001</v>
      </c>
      <c r="D21" s="85">
        <f>+D19-D20</f>
        <v>3258797042.27</v>
      </c>
      <c r="E21" s="12"/>
      <c r="F21" s="85">
        <f>SUM(F19:F20)</f>
        <v>3676565117.2600017</v>
      </c>
      <c r="G21" s="86">
        <f>SUM(G19:G20)</f>
        <v>3676565117.2600017</v>
      </c>
      <c r="H21" s="12"/>
      <c r="I21" s="13">
        <f>SUM(I19:I20)</f>
        <v>-417768074.99000168</v>
      </c>
      <c r="J21" s="65"/>
      <c r="K21"/>
      <c r="L21"/>
    </row>
    <row r="22" spans="1:12" x14ac:dyDescent="0.2">
      <c r="A22" s="28"/>
      <c r="B22" s="87"/>
      <c r="C22" s="87"/>
      <c r="D22" s="87"/>
      <c r="E22" s="87"/>
      <c r="F22" s="87"/>
      <c r="G22" s="88"/>
      <c r="H22" s="9"/>
      <c r="I22" s="15"/>
    </row>
    <row r="23" spans="1:12" x14ac:dyDescent="0.2">
      <c r="A23" s="14"/>
      <c r="B23" s="9"/>
      <c r="C23" s="9"/>
      <c r="D23" s="9"/>
      <c r="E23" s="9"/>
      <c r="F23" s="9"/>
      <c r="G23" s="19"/>
      <c r="H23" s="9"/>
      <c r="I23" s="15"/>
    </row>
    <row r="24" spans="1:12" x14ac:dyDescent="0.2">
      <c r="A24" s="16" t="s">
        <v>69</v>
      </c>
      <c r="B24" s="9"/>
      <c r="C24" s="9"/>
      <c r="D24" s="9"/>
      <c r="E24" s="9"/>
      <c r="F24" s="9"/>
      <c r="G24" s="19"/>
      <c r="H24" s="9"/>
      <c r="I24" s="15"/>
    </row>
    <row r="25" spans="1:12" x14ac:dyDescent="0.2">
      <c r="A25" s="16"/>
      <c r="B25" s="9"/>
      <c r="C25" s="9"/>
      <c r="D25" s="9"/>
      <c r="E25" s="9"/>
      <c r="F25" s="9"/>
      <c r="G25" s="19"/>
      <c r="H25" s="9"/>
      <c r="I25" s="15"/>
    </row>
    <row r="26" spans="1:12" x14ac:dyDescent="0.2">
      <c r="A26" s="14" t="s">
        <v>70</v>
      </c>
      <c r="B26" s="316" t="s">
        <v>281</v>
      </c>
      <c r="C26" s="316"/>
      <c r="D26" s="17" t="s">
        <v>71</v>
      </c>
      <c r="F26" s="9">
        <f>+B21-C21</f>
        <v>3258797042.27</v>
      </c>
      <c r="G26" s="19"/>
      <c r="H26" s="9"/>
      <c r="I26" s="15"/>
    </row>
    <row r="27" spans="1:12" ht="13.5" thickBot="1" x14ac:dyDescent="0.25">
      <c r="A27" s="14" t="s">
        <v>72</v>
      </c>
      <c r="B27" s="2" t="s">
        <v>73</v>
      </c>
      <c r="D27" s="18" t="s">
        <v>71</v>
      </c>
      <c r="F27" s="9">
        <f>+G21</f>
        <v>3676565117.2600017</v>
      </c>
      <c r="G27" s="19"/>
      <c r="H27" s="9"/>
      <c r="I27" s="19"/>
    </row>
    <row r="28" spans="1:12" ht="13.5" thickBot="1" x14ac:dyDescent="0.25">
      <c r="A28" s="20" t="s">
        <v>74</v>
      </c>
      <c r="D28" s="18" t="s">
        <v>71</v>
      </c>
      <c r="F28" s="158">
        <f>+F26-F27</f>
        <v>-417768074.99000168</v>
      </c>
      <c r="G28" s="89"/>
      <c r="H28" s="12"/>
      <c r="I28" s="15"/>
      <c r="J28" s="193" t="s">
        <v>75</v>
      </c>
      <c r="K28" s="128"/>
    </row>
    <row r="29" spans="1:12" ht="13.5" thickBot="1" x14ac:dyDescent="0.25">
      <c r="A29" s="21"/>
      <c r="B29" s="22"/>
      <c r="C29" s="22"/>
      <c r="D29" s="23"/>
      <c r="E29" s="23"/>
      <c r="F29" s="23"/>
      <c r="G29" s="90"/>
      <c r="H29" s="23"/>
      <c r="I29" s="24"/>
    </row>
    <row r="30" spans="1:12" x14ac:dyDescent="0.2">
      <c r="A30"/>
      <c r="D30" s="9"/>
      <c r="E30" s="9"/>
      <c r="G30" s="9"/>
    </row>
    <row r="31" spans="1:12" x14ac:dyDescent="0.2">
      <c r="A31" s="1" t="s">
        <v>991</v>
      </c>
    </row>
    <row r="32" spans="1:12" x14ac:dyDescent="0.2">
      <c r="F32" s="27"/>
    </row>
    <row r="33" spans="6:7" x14ac:dyDescent="0.2">
      <c r="F33" s="27"/>
    </row>
    <row r="34" spans="6:7" x14ac:dyDescent="0.2">
      <c r="F34" s="27"/>
      <c r="G34" s="38"/>
    </row>
    <row r="35" spans="6:7" x14ac:dyDescent="0.2">
      <c r="F35" s="38"/>
    </row>
    <row r="37" spans="6:7" x14ac:dyDescent="0.2">
      <c r="F37" s="27"/>
    </row>
    <row r="38" spans="6:7" x14ac:dyDescent="0.2">
      <c r="F38" s="38"/>
    </row>
  </sheetData>
  <mergeCells count="10">
    <mergeCell ref="A11:I11"/>
    <mergeCell ref="A12:I12"/>
    <mergeCell ref="A13:I13"/>
    <mergeCell ref="A14:I14"/>
    <mergeCell ref="A15:I15"/>
    <mergeCell ref="I17:I18"/>
    <mergeCell ref="G17:G18"/>
    <mergeCell ref="A17:A18"/>
    <mergeCell ref="D17:D18"/>
    <mergeCell ref="E17:F17"/>
  </mergeCells>
  <phoneticPr fontId="5" type="noConversion"/>
  <printOptions horizontalCentered="1"/>
  <pageMargins left="0.6692913385826772" right="0.51181102362204722" top="0.62992125984251968" bottom="0.6692913385826772" header="0" footer="0.86614173228346458"/>
  <pageSetup scale="79" fitToHeight="0" orientation="portrait" r:id="rId1"/>
  <headerFooter alignWithMargins="0">
    <oddFooter>&amp;CAnexo Diferencia Valoración Lineal Vs Exponencial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/>
    <pageSetUpPr fitToPage="1"/>
  </sheetPr>
  <dimension ref="B6:E42"/>
  <sheetViews>
    <sheetView showGridLines="0" topLeftCell="A15" workbookViewId="0">
      <selection activeCell="D16" sqref="D16"/>
    </sheetView>
  </sheetViews>
  <sheetFormatPr baseColWidth="10" defaultColWidth="11.42578125" defaultRowHeight="12.75" x14ac:dyDescent="0.2"/>
  <cols>
    <col min="1" max="1" width="2" customWidth="1"/>
    <col min="2" max="2" width="49.28515625" customWidth="1"/>
    <col min="3" max="3" width="21.140625" customWidth="1"/>
    <col min="4" max="4" width="16.85546875" customWidth="1"/>
  </cols>
  <sheetData>
    <row r="6" spans="2:5" ht="13.5" thickBot="1" x14ac:dyDescent="0.25"/>
    <row r="7" spans="2:5" x14ac:dyDescent="0.2">
      <c r="B7" s="67"/>
      <c r="C7" s="68"/>
      <c r="D7" s="69"/>
    </row>
    <row r="8" spans="2:5" x14ac:dyDescent="0.2">
      <c r="B8" s="363" t="s">
        <v>0</v>
      </c>
      <c r="C8" s="364"/>
      <c r="D8" s="365"/>
    </row>
    <row r="9" spans="2:5" x14ac:dyDescent="0.2">
      <c r="B9" s="363" t="s">
        <v>989</v>
      </c>
      <c r="C9" s="364"/>
      <c r="D9" s="365"/>
    </row>
    <row r="10" spans="2:5" x14ac:dyDescent="0.2">
      <c r="B10" s="363" t="s">
        <v>76</v>
      </c>
      <c r="C10" s="364"/>
      <c r="D10" s="365"/>
    </row>
    <row r="11" spans="2:5" x14ac:dyDescent="0.2">
      <c r="B11" s="363" t="s">
        <v>18</v>
      </c>
      <c r="C11" s="364"/>
      <c r="D11" s="365"/>
    </row>
    <row r="12" spans="2:5" x14ac:dyDescent="0.2">
      <c r="B12" s="363" t="s">
        <v>77</v>
      </c>
      <c r="C12" s="364"/>
      <c r="D12" s="365"/>
    </row>
    <row r="13" spans="2:5" x14ac:dyDescent="0.2">
      <c r="B13" s="70"/>
      <c r="D13" s="71"/>
    </row>
    <row r="14" spans="2:5" x14ac:dyDescent="0.2">
      <c r="B14" s="70"/>
      <c r="C14" s="99" t="s">
        <v>78</v>
      </c>
      <c r="D14" s="72" t="s">
        <v>993</v>
      </c>
    </row>
    <row r="15" spans="2:5" x14ac:dyDescent="0.2">
      <c r="B15" s="70"/>
      <c r="D15" s="72"/>
    </row>
    <row r="16" spans="2:5" x14ac:dyDescent="0.2">
      <c r="B16" s="56" t="s">
        <v>79</v>
      </c>
      <c r="C16" s="120">
        <v>41351501</v>
      </c>
      <c r="D16" s="161">
        <v>0</v>
      </c>
      <c r="E16" s="51" t="s">
        <v>324</v>
      </c>
    </row>
    <row r="17" spans="2:5" ht="13.5" thickBot="1" x14ac:dyDescent="0.25">
      <c r="B17" s="56"/>
      <c r="C17" s="120"/>
      <c r="D17" s="275"/>
    </row>
    <row r="18" spans="2:5" ht="13.5" thickBot="1" x14ac:dyDescent="0.25">
      <c r="B18" s="74" t="s">
        <v>80</v>
      </c>
      <c r="C18" s="57" t="s">
        <v>71</v>
      </c>
      <c r="D18" s="154">
        <f>SUM(D16:D16)</f>
        <v>0</v>
      </c>
      <c r="E18" s="102"/>
    </row>
    <row r="19" spans="2:5" ht="13.5" thickBot="1" x14ac:dyDescent="0.25">
      <c r="B19" s="75"/>
      <c r="C19" s="76"/>
      <c r="D19" s="77"/>
    </row>
    <row r="20" spans="2:5" x14ac:dyDescent="0.2">
      <c r="B20" s="51" t="s">
        <v>991</v>
      </c>
    </row>
    <row r="28" spans="2:5" ht="13.5" thickBot="1" x14ac:dyDescent="0.25"/>
    <row r="29" spans="2:5" x14ac:dyDescent="0.2">
      <c r="B29" s="67"/>
      <c r="C29" s="68"/>
      <c r="D29" s="69"/>
    </row>
    <row r="30" spans="2:5" x14ac:dyDescent="0.2">
      <c r="B30" s="363" t="s">
        <v>0</v>
      </c>
      <c r="C30" s="364"/>
      <c r="D30" s="365"/>
    </row>
    <row r="31" spans="2:5" x14ac:dyDescent="0.2">
      <c r="B31" s="363" t="s">
        <v>989</v>
      </c>
      <c r="C31" s="364"/>
      <c r="D31" s="365"/>
    </row>
    <row r="32" spans="2:5" x14ac:dyDescent="0.2">
      <c r="B32" s="363" t="s">
        <v>76</v>
      </c>
      <c r="C32" s="364"/>
      <c r="D32" s="365"/>
    </row>
    <row r="33" spans="2:5" x14ac:dyDescent="0.2">
      <c r="B33" s="363" t="s">
        <v>18</v>
      </c>
      <c r="C33" s="364"/>
      <c r="D33" s="365"/>
    </row>
    <row r="34" spans="2:5" x14ac:dyDescent="0.2">
      <c r="B34" s="363" t="s">
        <v>81</v>
      </c>
      <c r="C34" s="364"/>
      <c r="D34" s="365"/>
    </row>
    <row r="35" spans="2:5" x14ac:dyDescent="0.2">
      <c r="B35" s="70"/>
      <c r="D35" s="71"/>
    </row>
    <row r="36" spans="2:5" x14ac:dyDescent="0.2">
      <c r="B36" s="70"/>
      <c r="C36" s="99" t="s">
        <v>78</v>
      </c>
      <c r="D36" s="72" t="s">
        <v>993</v>
      </c>
    </row>
    <row r="37" spans="2:5" x14ac:dyDescent="0.2">
      <c r="B37" s="70"/>
      <c r="D37" s="72"/>
    </row>
    <row r="38" spans="2:5" x14ac:dyDescent="0.2">
      <c r="B38" s="56" t="s">
        <v>82</v>
      </c>
      <c r="C38" s="120">
        <v>5135</v>
      </c>
      <c r="D38" s="275">
        <f>+IFERROR(VLOOKUP(C38,Balance!A:G,7,FALSE),0)</f>
        <v>931695.72</v>
      </c>
      <c r="E38" s="51" t="s">
        <v>323</v>
      </c>
    </row>
    <row r="39" spans="2:5" ht="13.5" thickBot="1" x14ac:dyDescent="0.25">
      <c r="B39" s="56"/>
      <c r="C39" s="120"/>
      <c r="D39" s="275"/>
    </row>
    <row r="40" spans="2:5" ht="13.5" thickBot="1" x14ac:dyDescent="0.25">
      <c r="B40" s="74" t="s">
        <v>80</v>
      </c>
      <c r="C40" s="57" t="s">
        <v>71</v>
      </c>
      <c r="D40" s="154">
        <f>SUM(D38:D38)</f>
        <v>931695.72</v>
      </c>
      <c r="E40" s="102"/>
    </row>
    <row r="41" spans="2:5" ht="13.5" thickBot="1" x14ac:dyDescent="0.25">
      <c r="B41" s="75"/>
      <c r="C41" s="76"/>
      <c r="D41" s="77"/>
    </row>
    <row r="42" spans="2:5" x14ac:dyDescent="0.2">
      <c r="B42" s="51" t="s">
        <v>991</v>
      </c>
    </row>
  </sheetData>
  <mergeCells count="10">
    <mergeCell ref="B30:D30"/>
    <mergeCell ref="B31:D31"/>
    <mergeCell ref="B32:D32"/>
    <mergeCell ref="B33:D33"/>
    <mergeCell ref="B34:D34"/>
    <mergeCell ref="B8:D8"/>
    <mergeCell ref="B9:D9"/>
    <mergeCell ref="B10:D10"/>
    <mergeCell ref="B11:D11"/>
    <mergeCell ref="B12:D12"/>
  </mergeCells>
  <pageMargins left="0.7" right="0.7" top="0.75" bottom="0.75" header="0.3" footer="0.3"/>
  <pageSetup fitToHeight="0" orientation="portrait" horizontalDpi="1200" verticalDpi="1200" r:id="rId1"/>
  <rowBreaks count="1" manualBreakCount="1">
    <brk id="2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9:K37"/>
  <sheetViews>
    <sheetView showGridLines="0" topLeftCell="A7" zoomScale="85" zoomScaleNormal="85" workbookViewId="0">
      <selection activeCell="J15" sqref="J15"/>
    </sheetView>
  </sheetViews>
  <sheetFormatPr baseColWidth="10" defaultColWidth="11.42578125" defaultRowHeight="12.75" x14ac:dyDescent="0.2"/>
  <cols>
    <col min="1" max="1" width="2.42578125" style="2" customWidth="1"/>
    <col min="2" max="2" width="15.140625" style="2" customWidth="1"/>
    <col min="3" max="3" width="36.28515625" style="2" customWidth="1"/>
    <col min="4" max="4" width="20.7109375" style="2" customWidth="1"/>
    <col min="5" max="5" width="39.42578125" style="2" customWidth="1"/>
    <col min="6" max="6" width="6.5703125" style="2" customWidth="1"/>
    <col min="7" max="7" width="11.42578125" style="2"/>
    <col min="8" max="8" width="13.140625" style="2" bestFit="1" customWidth="1"/>
    <col min="9" max="9" width="20" style="2" customWidth="1"/>
    <col min="10" max="10" width="14.140625" style="2" bestFit="1" customWidth="1"/>
    <col min="11" max="11" width="15.140625" style="27" bestFit="1" customWidth="1"/>
    <col min="12" max="16384" width="11.42578125" style="2"/>
  </cols>
  <sheetData>
    <row r="9" spans="1:11" ht="13.5" thickBot="1" x14ac:dyDescent="0.25"/>
    <row r="10" spans="1:11" x14ac:dyDescent="0.2">
      <c r="A10" s="28"/>
      <c r="B10" s="46"/>
      <c r="C10" s="47"/>
      <c r="D10" s="47"/>
      <c r="E10" s="31"/>
    </row>
    <row r="11" spans="1:11" x14ac:dyDescent="0.2">
      <c r="A11" s="379" t="s">
        <v>0</v>
      </c>
      <c r="B11" s="377"/>
      <c r="C11" s="377"/>
      <c r="D11" s="377"/>
      <c r="E11" s="380"/>
    </row>
    <row r="12" spans="1:11" ht="15.75" x14ac:dyDescent="0.25">
      <c r="A12" s="381" t="s">
        <v>989</v>
      </c>
      <c r="B12" s="382"/>
      <c r="C12" s="382"/>
      <c r="D12" s="382"/>
      <c r="E12" s="383"/>
      <c r="K12" s="106"/>
    </row>
    <row r="13" spans="1:11" x14ac:dyDescent="0.2">
      <c r="A13" s="379" t="s">
        <v>83</v>
      </c>
      <c r="B13" s="377"/>
      <c r="C13" s="377"/>
      <c r="D13" s="377"/>
      <c r="E13" s="380"/>
      <c r="K13" s="34"/>
    </row>
    <row r="14" spans="1:11" x14ac:dyDescent="0.2">
      <c r="A14" s="379" t="s">
        <v>59</v>
      </c>
      <c r="B14" s="377"/>
      <c r="C14" s="377"/>
      <c r="D14" s="377"/>
      <c r="E14" s="380"/>
      <c r="K14" s="106"/>
    </row>
    <row r="15" spans="1:11" x14ac:dyDescent="0.2">
      <c r="A15" s="379" t="s">
        <v>243</v>
      </c>
      <c r="B15" s="377"/>
      <c r="C15" s="377"/>
      <c r="D15" s="377"/>
      <c r="E15" s="380"/>
      <c r="K15" s="106"/>
    </row>
    <row r="16" spans="1:11" s="25" customFormat="1" x14ac:dyDescent="0.2">
      <c r="A16" s="73"/>
      <c r="B16" s="1"/>
      <c r="C16" s="1"/>
      <c r="D16" s="1"/>
      <c r="E16" s="276"/>
      <c r="F16" s="1"/>
      <c r="G16" s="1"/>
      <c r="H16" s="1"/>
      <c r="I16" s="1"/>
      <c r="J16" s="1"/>
      <c r="K16" s="129"/>
    </row>
    <row r="17" spans="1:11" s="25" customFormat="1" x14ac:dyDescent="0.2">
      <c r="A17" s="49"/>
      <c r="B17" s="48" t="s">
        <v>85</v>
      </c>
      <c r="C17" s="1"/>
      <c r="D17" s="1"/>
      <c r="E17" s="276"/>
      <c r="F17" s="1"/>
      <c r="G17" s="1"/>
      <c r="H17" s="1"/>
      <c r="I17" s="2"/>
      <c r="J17" s="1"/>
      <c r="K17" s="129"/>
    </row>
    <row r="18" spans="1:11" s="25" customFormat="1" ht="13.5" thickBot="1" x14ac:dyDescent="0.25">
      <c r="A18" s="49"/>
      <c r="B18" s="1"/>
      <c r="C18" s="1"/>
      <c r="D18" s="1"/>
      <c r="E18" s="277"/>
      <c r="F18" s="1"/>
      <c r="G18" s="1"/>
      <c r="H18" s="1"/>
      <c r="I18" s="1"/>
      <c r="J18" s="1"/>
      <c r="K18" s="129"/>
    </row>
    <row r="19" spans="1:11" s="26" customFormat="1" ht="13.5" thickBot="1" x14ac:dyDescent="0.25">
      <c r="A19" s="273"/>
      <c r="B19" s="91" t="s">
        <v>86</v>
      </c>
      <c r="C19" s="278" t="s">
        <v>87</v>
      </c>
      <c r="D19" s="91" t="s">
        <v>88</v>
      </c>
      <c r="E19" s="279" t="s">
        <v>89</v>
      </c>
      <c r="F19" s="135"/>
      <c r="G19" s="135"/>
      <c r="H19" s="135"/>
      <c r="I19" s="135"/>
      <c r="J19" s="135"/>
      <c r="K19" s="280"/>
    </row>
    <row r="20" spans="1:11" s="25" customFormat="1" ht="28.5" customHeight="1" thickBot="1" x14ac:dyDescent="0.25">
      <c r="A20" s="49"/>
      <c r="B20" s="330">
        <v>4191</v>
      </c>
      <c r="C20" s="50" t="s">
        <v>292</v>
      </c>
      <c r="D20" s="358">
        <f>+VLOOKUP(B20,Balance!A:G,7,FALSE)*-1</f>
        <v>193376.61</v>
      </c>
      <c r="E20" s="320" t="s">
        <v>291</v>
      </c>
      <c r="F20" s="1" t="s">
        <v>321</v>
      </c>
      <c r="G20" s="51"/>
      <c r="H20" s="51"/>
      <c r="I20" s="51"/>
      <c r="J20" s="1"/>
      <c r="K20" s="129"/>
    </row>
    <row r="21" spans="1:11" s="25" customFormat="1" ht="26.25" thickBot="1" x14ac:dyDescent="0.25">
      <c r="A21" s="49"/>
      <c r="B21" s="92">
        <v>419595</v>
      </c>
      <c r="C21" s="50" t="s">
        <v>294</v>
      </c>
      <c r="D21" s="358">
        <f>+'[1]419595020101 - GASTOS PERIODOS '!$S$43</f>
        <v>144712458.53999999</v>
      </c>
      <c r="E21" s="320" t="s">
        <v>293</v>
      </c>
      <c r="F21" s="1"/>
      <c r="G21" s="51"/>
      <c r="H21" s="51"/>
      <c r="I21" s="51"/>
      <c r="J21" s="1"/>
      <c r="K21" s="129"/>
    </row>
    <row r="22" spans="1:11" s="25" customFormat="1" ht="13.5" thickBot="1" x14ac:dyDescent="0.25">
      <c r="A22" s="49"/>
      <c r="B22" s="92">
        <v>4198</v>
      </c>
      <c r="C22" s="50" t="s">
        <v>295</v>
      </c>
      <c r="D22" s="358">
        <f>+VLOOKUP(B22,Balance!A:G,7,FALSE)*-1</f>
        <v>30709701.350000001</v>
      </c>
      <c r="E22" s="50" t="s">
        <v>295</v>
      </c>
      <c r="F22" s="1"/>
      <c r="G22" s="51"/>
      <c r="H22" s="51"/>
      <c r="I22" s="51"/>
      <c r="J22" s="1"/>
      <c r="K22" s="129"/>
    </row>
    <row r="23" spans="1:11" s="25" customFormat="1" x14ac:dyDescent="0.2">
      <c r="A23" s="49"/>
      <c r="B23" s="97"/>
      <c r="C23" s="58"/>
      <c r="D23" s="281"/>
      <c r="E23" s="59"/>
      <c r="F23" s="1"/>
      <c r="G23" s="51"/>
      <c r="H23" s="51"/>
      <c r="I23" s="51"/>
      <c r="J23" s="129"/>
      <c r="K23" s="129"/>
    </row>
    <row r="24" spans="1:11" s="25" customFormat="1" x14ac:dyDescent="0.2">
      <c r="A24" s="49"/>
      <c r="B24" s="97"/>
      <c r="C24" s="58"/>
      <c r="D24" s="281"/>
      <c r="E24" s="59"/>
      <c r="F24" s="1"/>
      <c r="G24" s="51"/>
      <c r="H24" s="51"/>
      <c r="I24" s="51"/>
      <c r="J24" s="129"/>
      <c r="K24" s="129"/>
    </row>
    <row r="25" spans="1:11" s="25" customFormat="1" x14ac:dyDescent="0.2">
      <c r="A25" s="49"/>
      <c r="B25" s="282"/>
      <c r="C25" s="283" t="s">
        <v>90</v>
      </c>
      <c r="D25" s="284">
        <f>SUM(D20:D24)</f>
        <v>175615536.5</v>
      </c>
      <c r="E25" s="276"/>
      <c r="F25" s="1"/>
      <c r="G25" s="1"/>
      <c r="H25" s="1"/>
      <c r="I25" s="1"/>
      <c r="J25" s="129"/>
      <c r="K25" s="129"/>
    </row>
    <row r="26" spans="1:11" s="25" customFormat="1" ht="13.5" thickBot="1" x14ac:dyDescent="0.25">
      <c r="A26" s="49"/>
      <c r="B26" s="282"/>
      <c r="C26" s="135"/>
      <c r="D26" s="284"/>
      <c r="E26" s="276"/>
      <c r="F26" s="1"/>
      <c r="G26" s="1"/>
      <c r="H26" s="1"/>
      <c r="I26" s="1"/>
      <c r="J26" s="129"/>
      <c r="K26" s="129"/>
    </row>
    <row r="27" spans="1:11" s="25" customFormat="1" ht="15.75" thickBot="1" x14ac:dyDescent="0.3">
      <c r="A27" s="49"/>
      <c r="B27" s="282"/>
      <c r="C27" s="283" t="s">
        <v>91</v>
      </c>
      <c r="D27" s="159">
        <f>+D25</f>
        <v>175615536.5</v>
      </c>
      <c r="E27" s="276"/>
      <c r="F27" s="102" t="s">
        <v>75</v>
      </c>
      <c r="G27" s="1"/>
      <c r="H27" s="1"/>
      <c r="I27" s="1"/>
      <c r="J27" s="129"/>
      <c r="K27" s="129"/>
    </row>
    <row r="28" spans="1:11" s="25" customFormat="1" ht="13.5" thickBot="1" x14ac:dyDescent="0.25">
      <c r="A28" s="285"/>
      <c r="B28" s="286"/>
      <c r="C28" s="287"/>
      <c r="D28" s="288"/>
      <c r="E28" s="289"/>
      <c r="F28" s="1"/>
      <c r="G28" s="1"/>
      <c r="H28" s="1"/>
      <c r="I28" s="1"/>
      <c r="J28" s="129"/>
      <c r="K28" s="129"/>
    </row>
    <row r="29" spans="1:11" x14ac:dyDescent="0.2">
      <c r="B29" s="1" t="s">
        <v>994</v>
      </c>
      <c r="J29" s="27"/>
    </row>
    <row r="30" spans="1:11" x14ac:dyDescent="0.2">
      <c r="J30" s="27"/>
    </row>
    <row r="31" spans="1:11" x14ac:dyDescent="0.2">
      <c r="J31" s="27"/>
    </row>
    <row r="32" spans="1:11" x14ac:dyDescent="0.2">
      <c r="J32" s="27"/>
    </row>
    <row r="33" spans="10:10" x14ac:dyDescent="0.2">
      <c r="J33" s="27"/>
    </row>
    <row r="34" spans="10:10" x14ac:dyDescent="0.2">
      <c r="J34" s="27"/>
    </row>
    <row r="35" spans="10:10" x14ac:dyDescent="0.2">
      <c r="J35" s="27"/>
    </row>
    <row r="36" spans="10:10" x14ac:dyDescent="0.2">
      <c r="J36" s="27"/>
    </row>
    <row r="37" spans="10:10" x14ac:dyDescent="0.2">
      <c r="J37" s="27"/>
    </row>
  </sheetData>
  <mergeCells count="5">
    <mergeCell ref="A15:E15"/>
    <mergeCell ref="A11:E11"/>
    <mergeCell ref="A12:E12"/>
    <mergeCell ref="A13:E13"/>
    <mergeCell ref="A14:E14"/>
  </mergeCells>
  <phoneticPr fontId="5" type="noConversion"/>
  <printOptions horizontalCentered="1"/>
  <pageMargins left="0.78740157480314965" right="0.78740157480314965" top="0.82677165354330717" bottom="0.98425196850393704" header="0" footer="0.98"/>
  <pageSetup scale="79" fitToHeight="0" orientation="portrait" r:id="rId1"/>
  <headerFooter alignWithMargins="0">
    <oddFooter>&amp;CAnexo Recuperaciones No gravadas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  <pageSetUpPr fitToPage="1"/>
  </sheetPr>
  <dimension ref="B8:F26"/>
  <sheetViews>
    <sheetView showGridLines="0" topLeftCell="A9" workbookViewId="0">
      <selection activeCell="F22" sqref="F22"/>
    </sheetView>
  </sheetViews>
  <sheetFormatPr baseColWidth="10" defaultColWidth="11.42578125" defaultRowHeight="12.75" x14ac:dyDescent="0.2"/>
  <cols>
    <col min="1" max="1" width="2" customWidth="1"/>
    <col min="2" max="2" width="39.5703125" bestFit="1" customWidth="1"/>
    <col min="3" max="3" width="2" bestFit="1" customWidth="1"/>
    <col min="4" max="4" width="14.5703125" customWidth="1"/>
    <col min="5" max="5" width="20.42578125" customWidth="1"/>
  </cols>
  <sheetData>
    <row r="8" spans="2:5" ht="13.5" thickBot="1" x14ac:dyDescent="0.25"/>
    <row r="9" spans="2:5" x14ac:dyDescent="0.2">
      <c r="B9" s="67"/>
      <c r="C9" s="68"/>
      <c r="D9" s="68"/>
      <c r="E9" s="69"/>
    </row>
    <row r="10" spans="2:5" x14ac:dyDescent="0.2">
      <c r="B10" s="363" t="s">
        <v>0</v>
      </c>
      <c r="C10" s="364"/>
      <c r="D10" s="364"/>
      <c r="E10" s="365"/>
    </row>
    <row r="11" spans="2:5" x14ac:dyDescent="0.2">
      <c r="B11" s="363" t="s">
        <v>989</v>
      </c>
      <c r="C11" s="364"/>
      <c r="D11" s="364"/>
      <c r="E11" s="365"/>
    </row>
    <row r="12" spans="2:5" x14ac:dyDescent="0.2">
      <c r="B12" s="363" t="s">
        <v>92</v>
      </c>
      <c r="C12" s="364"/>
      <c r="D12" s="364"/>
      <c r="E12" s="365"/>
    </row>
    <row r="13" spans="2:5" x14ac:dyDescent="0.2">
      <c r="B13" s="363" t="s">
        <v>18</v>
      </c>
      <c r="C13" s="364"/>
      <c r="D13" s="364"/>
      <c r="E13" s="365"/>
    </row>
    <row r="14" spans="2:5" x14ac:dyDescent="0.2">
      <c r="B14" s="363" t="s">
        <v>93</v>
      </c>
      <c r="C14" s="364"/>
      <c r="D14" s="364"/>
      <c r="E14" s="365"/>
    </row>
    <row r="15" spans="2:5" x14ac:dyDescent="0.2">
      <c r="B15" s="70"/>
      <c r="E15" s="71"/>
    </row>
    <row r="16" spans="2:5" x14ac:dyDescent="0.2">
      <c r="B16" s="70"/>
      <c r="D16" s="99" t="s">
        <v>78</v>
      </c>
      <c r="E16" s="72" t="s">
        <v>993</v>
      </c>
    </row>
    <row r="17" spans="2:6" x14ac:dyDescent="0.2">
      <c r="B17" s="70"/>
      <c r="E17" s="72"/>
    </row>
    <row r="18" spans="2:6" x14ac:dyDescent="0.2">
      <c r="B18" s="56" t="s">
        <v>94</v>
      </c>
      <c r="D18">
        <v>5140050301</v>
      </c>
      <c r="E18" s="275">
        <f>+IFERROR(VLOOKUP(D18,Balance!A:G,7,FALSE),0)</f>
        <v>2959000</v>
      </c>
    </row>
    <row r="19" spans="2:6" x14ac:dyDescent="0.2">
      <c r="B19" s="56" t="s">
        <v>95</v>
      </c>
      <c r="D19">
        <v>51556001</v>
      </c>
      <c r="E19" s="275">
        <f>+IFERROR(VLOOKUP(D19,Balance!A:G,7,FALSE),0)</f>
        <v>6247824</v>
      </c>
    </row>
    <row r="20" spans="2:6" x14ac:dyDescent="0.2">
      <c r="B20" s="56" t="s">
        <v>222</v>
      </c>
      <c r="D20" s="109">
        <v>51602001</v>
      </c>
      <c r="E20" s="275">
        <f>+IFERROR(VLOOKUP(D20,Balance!A:G,7,FALSE),0)</f>
        <v>1117960</v>
      </c>
    </row>
    <row r="21" spans="2:6" x14ac:dyDescent="0.2">
      <c r="B21" s="56" t="s">
        <v>222</v>
      </c>
      <c r="D21" s="109">
        <v>51602002</v>
      </c>
      <c r="E21" s="275">
        <f>+IFERROR(VLOOKUP(D21,Balance!A:G,7,FALSE),0)</f>
        <v>5842299</v>
      </c>
    </row>
    <row r="22" spans="2:6" x14ac:dyDescent="0.2">
      <c r="B22" s="56" t="s">
        <v>96</v>
      </c>
      <c r="D22">
        <v>51750601</v>
      </c>
      <c r="E22" s="275">
        <f>+IFERROR(VLOOKUP(D22,Balance!A:G,7,FALSE),0)</f>
        <v>0</v>
      </c>
      <c r="F22" s="102"/>
    </row>
    <row r="23" spans="2:6" ht="13.5" thickBot="1" x14ac:dyDescent="0.25">
      <c r="B23" s="60"/>
      <c r="C23" s="57"/>
      <c r="D23" s="57"/>
      <c r="E23" s="275"/>
    </row>
    <row r="24" spans="2:6" ht="13.5" thickBot="1" x14ac:dyDescent="0.25">
      <c r="B24" s="74" t="s">
        <v>80</v>
      </c>
      <c r="C24" s="57" t="s">
        <v>71</v>
      </c>
      <c r="D24" s="57"/>
      <c r="E24" s="162">
        <f>SUM(E18:E23)</f>
        <v>16167083</v>
      </c>
      <c r="F24" s="102" t="s">
        <v>75</v>
      </c>
    </row>
    <row r="25" spans="2:6" ht="13.5" thickBot="1" x14ac:dyDescent="0.25">
      <c r="B25" s="75"/>
      <c r="C25" s="76"/>
      <c r="D25" s="76"/>
      <c r="E25" s="77"/>
    </row>
    <row r="26" spans="2:6" x14ac:dyDescent="0.2">
      <c r="B26" s="51" t="s">
        <v>991</v>
      </c>
    </row>
  </sheetData>
  <mergeCells count="5">
    <mergeCell ref="B10:E10"/>
    <mergeCell ref="B11:E11"/>
    <mergeCell ref="B12:E12"/>
    <mergeCell ref="B13:E13"/>
    <mergeCell ref="B14:E14"/>
  </mergeCells>
  <printOptions horizontalCentered="1"/>
  <pageMargins left="0.70866141732283472" right="0.70866141732283472" top="0.74803149606299213" bottom="0.74803149606299213" header="0.31496062992125984" footer="0.9055118110236221"/>
  <pageSetup fitToHeight="0" orientation="portrait" horizontalDpi="1200" verticalDpi="1200" r:id="rId1"/>
  <headerFooter>
    <oddFooter>&amp;CGastos asociados vehículo Presidencia - No deducible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5557B8C52C694A9A1DFA5E18B67076" ma:contentTypeVersion="16" ma:contentTypeDescription="Crear nuevo documento." ma:contentTypeScope="" ma:versionID="e2a3d01cac76cfd1d580eb6965c80c5a">
  <xsd:schema xmlns:xsd="http://www.w3.org/2001/XMLSchema" xmlns:xs="http://www.w3.org/2001/XMLSchema" xmlns:p="http://schemas.microsoft.com/office/2006/metadata/properties" xmlns:ns2="069073ca-5190-4ea5-ab3e-0724d5354850" xmlns:ns3="877a7a58-ff66-4da7-a8a9-5cf66a6ab4cf" targetNamespace="http://schemas.microsoft.com/office/2006/metadata/properties" ma:root="true" ma:fieldsID="7d5a2a3d01970210970e70e819bdfa2d" ns2:_="" ns3:_="">
    <xsd:import namespace="069073ca-5190-4ea5-ab3e-0724d5354850"/>
    <xsd:import namespace="877a7a58-ff66-4da7-a8a9-5cf66a6ab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073ca-5190-4ea5-ab3e-0724d53548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a7a58-ff66-4da7-a8a9-5cf66a6ab4c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693a8c-2745-4d32-8dba-8062b97dcd69}" ma:internalName="TaxCatchAll" ma:showField="CatchAllData" ma:web="877a7a58-ff66-4da7-a8a9-5cf66a6ab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9073ca-5190-4ea5-ab3e-0724d5354850">
      <Terms xmlns="http://schemas.microsoft.com/office/infopath/2007/PartnerControls"/>
    </lcf76f155ced4ddcb4097134ff3c332f>
    <TaxCatchAll xmlns="877a7a58-ff66-4da7-a8a9-5cf66a6ab4cf" xsi:nil="true"/>
  </documentManagement>
</p:properties>
</file>

<file path=customXml/itemProps1.xml><?xml version="1.0" encoding="utf-8"?>
<ds:datastoreItem xmlns:ds="http://schemas.openxmlformats.org/officeDocument/2006/customXml" ds:itemID="{F488285D-B46B-4A76-9E8E-55C19D1B2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94F18-43C0-44DB-AD90-15214735B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073ca-5190-4ea5-ab3e-0724d5354850"/>
    <ds:schemaRef ds:uri="877a7a58-ff66-4da7-a8a9-5cf66a6ab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4771BC-E444-43CD-89B4-E18AF26D3A5A}">
  <ds:schemaRefs>
    <ds:schemaRef ds:uri="http://schemas.microsoft.com/office/2006/metadata/properties"/>
    <ds:schemaRef ds:uri="http://schemas.microsoft.com/office/infopath/2007/PartnerControls"/>
    <ds:schemaRef ds:uri="069073ca-5190-4ea5-ab3e-0724d5354850"/>
    <ds:schemaRef ds:uri="877a7a58-ff66-4da7-a8a9-5cf66a6ab4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21</vt:i4>
      </vt:variant>
    </vt:vector>
  </HeadingPairs>
  <TitlesOfParts>
    <vt:vector size="49" baseType="lpstr">
      <vt:lpstr>00 -Informativo Nómina</vt:lpstr>
      <vt:lpstr>01-Conciliación Bancos</vt:lpstr>
      <vt:lpstr>02-Saldo Fiscal diferidos</vt:lpstr>
      <vt:lpstr>03- Saldo Fiscal A.F.</vt:lpstr>
      <vt:lpstr>Balance</vt:lpstr>
      <vt:lpstr>04-VALINV</vt:lpstr>
      <vt:lpstr>05-Reexpresión</vt:lpstr>
      <vt:lpstr>06-RecupFX</vt:lpstr>
      <vt:lpstr>07-Gastos vehiculo</vt:lpstr>
      <vt:lpstr>08-Incapacidades</vt:lpstr>
      <vt:lpstr>09-ICA no deducible</vt:lpstr>
      <vt:lpstr>10-GMF</vt:lpstr>
      <vt:lpstr>11-Otros Gtos no ded</vt:lpstr>
      <vt:lpstr>12-Deterioro</vt:lpstr>
      <vt:lpstr>13-Depreciaciones</vt:lpstr>
      <vt:lpstr>14-NIIF 16</vt:lpstr>
      <vt:lpstr>15-Amort</vt:lpstr>
      <vt:lpstr>16-Suscrp renov </vt:lpstr>
      <vt:lpstr>17-Imp Asumidos</vt:lpstr>
      <vt:lpstr>18-Gastos neg</vt:lpstr>
      <vt:lpstr>19-Gas Per Ant</vt:lpstr>
      <vt:lpstr>20-Saro</vt:lpstr>
      <vt:lpstr>22-Rend res Fonpet</vt:lpstr>
      <vt:lpstr>23-Gastos no deducibles</vt:lpstr>
      <vt:lpstr>21-PRES</vt:lpstr>
      <vt:lpstr>23-ICA Descuento</vt:lpstr>
      <vt:lpstr>Ganancia Ocasional</vt:lpstr>
      <vt:lpstr>Bienestar emplead</vt:lpstr>
      <vt:lpstr>'01-Conciliación Bancos'!Área_de_impresión</vt:lpstr>
      <vt:lpstr>'04-VALINV'!Área_de_impresión</vt:lpstr>
      <vt:lpstr>'05-Reexpresión'!Área_de_impresión</vt:lpstr>
      <vt:lpstr>'06-RecupFX'!Área_de_impresión</vt:lpstr>
      <vt:lpstr>'07-Gastos vehiculo'!Área_de_impresión</vt:lpstr>
      <vt:lpstr>'09-ICA no deducible'!Área_de_impresión</vt:lpstr>
      <vt:lpstr>'10-GMF'!Área_de_impresión</vt:lpstr>
      <vt:lpstr>'11-Otros Gtos no ded'!Área_de_impresión</vt:lpstr>
      <vt:lpstr>'12-Deterioro'!Área_de_impresión</vt:lpstr>
      <vt:lpstr>'13-Depreciaciones'!Área_de_impresión</vt:lpstr>
      <vt:lpstr>'14-NIIF 16'!Área_de_impresión</vt:lpstr>
      <vt:lpstr>'15-Amort'!Área_de_impresión</vt:lpstr>
      <vt:lpstr>'16-Suscrp renov '!Área_de_impresión</vt:lpstr>
      <vt:lpstr>'17-Imp Asumidos'!Área_de_impresión</vt:lpstr>
      <vt:lpstr>'19-Gas Per Ant'!Área_de_impresión</vt:lpstr>
      <vt:lpstr>'20-Saro'!Área_de_impresión</vt:lpstr>
      <vt:lpstr>'21-PRES'!Área_de_impresión</vt:lpstr>
      <vt:lpstr>'22-Rend res Fonpet'!Área_de_impresión</vt:lpstr>
      <vt:lpstr>'23-Gastos no deducibles'!Área_de_impresión</vt:lpstr>
      <vt:lpstr>'Bienestar emplead'!Área_de_impresión</vt:lpstr>
      <vt:lpstr>'Ganancia Ocasional'!Área_de_impresión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SISTEMAS</dc:creator>
  <cp:keywords/>
  <dc:description/>
  <cp:lastModifiedBy>Yasmin Alcira Rocha Pulido</cp:lastModifiedBy>
  <cp:revision/>
  <cp:lastPrinted>2023-02-22T20:58:11Z</cp:lastPrinted>
  <dcterms:created xsi:type="dcterms:W3CDTF">1998-11-20T14:11:51Z</dcterms:created>
  <dcterms:modified xsi:type="dcterms:W3CDTF">2025-02-19T19:24:35Z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0x010100975557B8C52C694A9A1DFA5E18B67076</vt:lpwstr>
  </property>
  <property fmtid="{D5CDD505-2E9C-101B-9397-08002B2CF9AE}" pid="3" name="Order">
    <vt:r8>50530200</vt:r8>
  </property>
</Properties>
</file>