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sandyarroyosanchez/Documents/Bosques para la Vida /Tecnología/280225/"/>
    </mc:Choice>
  </mc:AlternateContent>
  <xr:revisionPtr revIDLastSave="0" documentId="13_ncr:1_{D80F2229-5928-C246-902C-1D634190EE22}" xr6:coauthVersionLast="47" xr6:coauthVersionMax="47" xr10:uidLastSave="{00000000-0000-0000-0000-000000000000}"/>
  <bookViews>
    <workbookView xWindow="0" yWindow="500" windowWidth="20480" windowHeight="11220" xr2:uid="{8B9D9B3F-3941-4929-9821-9CC2883438A3}"/>
  </bookViews>
  <sheets>
    <sheet name="Análisis" sheetId="6" r:id="rId1"/>
    <sheet name="Hoja1 (2)" sheetId="5" state="hidden" r:id="rId2"/>
  </sheets>
  <externalReferences>
    <externalReference r:id="rId3"/>
  </externalReferences>
  <definedNames>
    <definedName name="usuarios" localSheetId="0">[1]SIA!#REF!</definedName>
    <definedName name="usuarios" localSheetId="1">[1]SIA!#REF!</definedName>
    <definedName name="usuarios">[1]SIA!#REF!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6" l="1"/>
  <c r="G44" i="6" s="1"/>
  <c r="G46" i="6" s="1"/>
  <c r="H43" i="6"/>
  <c r="I43" i="6"/>
  <c r="H44" i="6"/>
  <c r="H46" i="6" s="1"/>
  <c r="I44" i="6"/>
  <c r="I46" i="6" s="1"/>
  <c r="G45" i="6"/>
  <c r="H45" i="6"/>
  <c r="I45" i="6"/>
  <c r="S29" i="6" l="1"/>
  <c r="O29" i="6"/>
  <c r="K29" i="6"/>
  <c r="G29" i="6"/>
  <c r="T28" i="6"/>
  <c r="U28" i="6" s="1"/>
  <c r="V28" i="6" s="1"/>
  <c r="P28" i="6"/>
  <c r="L28" i="6"/>
  <c r="H28" i="6"/>
  <c r="T27" i="6"/>
  <c r="U27" i="6" s="1"/>
  <c r="V27" i="6" s="1"/>
  <c r="P27" i="6"/>
  <c r="Q27" i="6" s="1"/>
  <c r="L27" i="6"/>
  <c r="M27" i="6" s="1"/>
  <c r="H27" i="6"/>
  <c r="T26" i="6"/>
  <c r="U26" i="6" s="1"/>
  <c r="V26" i="6" s="1"/>
  <c r="P26" i="6"/>
  <c r="Q26" i="6" s="1"/>
  <c r="R26" i="6" s="1"/>
  <c r="L26" i="6"/>
  <c r="H26" i="6"/>
  <c r="I26" i="6" s="1"/>
  <c r="T25" i="6"/>
  <c r="P25" i="6"/>
  <c r="L25" i="6"/>
  <c r="H25" i="6"/>
  <c r="I25" i="6" s="1"/>
  <c r="J25" i="6" s="1"/>
  <c r="T24" i="6"/>
  <c r="P24" i="6"/>
  <c r="Q24" i="6" s="1"/>
  <c r="R24" i="6" s="1"/>
  <c r="L24" i="6"/>
  <c r="M24" i="6" s="1"/>
  <c r="H24" i="6"/>
  <c r="T23" i="6"/>
  <c r="P23" i="6"/>
  <c r="Q23" i="6" s="1"/>
  <c r="R23" i="6" s="1"/>
  <c r="L23" i="6"/>
  <c r="H23" i="6"/>
  <c r="L29" i="6" l="1"/>
  <c r="P29" i="6"/>
  <c r="H29" i="6"/>
  <c r="M23" i="6"/>
  <c r="N23" i="6" s="1"/>
  <c r="U25" i="6"/>
  <c r="V25" i="6" s="1"/>
  <c r="U24" i="6"/>
  <c r="V24" i="6" s="1"/>
  <c r="M26" i="6"/>
  <c r="N26" i="6" s="1"/>
  <c r="N27" i="6"/>
  <c r="U23" i="6"/>
  <c r="N24" i="6"/>
  <c r="J26" i="6"/>
  <c r="R27" i="6"/>
  <c r="I24" i="6"/>
  <c r="J24" i="6" s="1"/>
  <c r="Q25" i="6"/>
  <c r="I23" i="6"/>
  <c r="M28" i="6"/>
  <c r="N28" i="6" s="1"/>
  <c r="T29" i="6"/>
  <c r="I28" i="6"/>
  <c r="J28" i="6" s="1"/>
  <c r="Q28" i="6"/>
  <c r="R28" i="6" s="1"/>
  <c r="M25" i="6"/>
  <c r="I27" i="6"/>
  <c r="J27" i="6" s="1"/>
  <c r="M26" i="5"/>
  <c r="M24" i="5"/>
  <c r="M21" i="5"/>
  <c r="M27" i="5"/>
  <c r="M18" i="5"/>
  <c r="M41" i="5"/>
  <c r="M39" i="5"/>
  <c r="M36" i="5"/>
  <c r="M42" i="5"/>
  <c r="M43" i="5"/>
  <c r="M33" i="5"/>
  <c r="M28" i="5"/>
  <c r="M29" i="5"/>
  <c r="M44" i="5"/>
  <c r="Q29" i="6" l="1"/>
  <c r="J36" i="6"/>
  <c r="I36" i="6"/>
  <c r="H36" i="6"/>
  <c r="G36" i="6"/>
  <c r="H37" i="6"/>
  <c r="G37" i="6"/>
  <c r="J37" i="6"/>
  <c r="I37" i="6"/>
  <c r="J38" i="6"/>
  <c r="I38" i="6"/>
  <c r="H38" i="6"/>
  <c r="G38" i="6"/>
  <c r="J34" i="6"/>
  <c r="I34" i="6"/>
  <c r="H34" i="6"/>
  <c r="G34" i="6"/>
  <c r="U29" i="6"/>
  <c r="R25" i="6"/>
  <c r="R29" i="6" s="1"/>
  <c r="M29" i="6"/>
  <c r="N25" i="6"/>
  <c r="J23" i="6"/>
  <c r="I29" i="6"/>
  <c r="V23" i="6"/>
  <c r="V29" i="6" s="1"/>
  <c r="J43" i="6" l="1"/>
  <c r="J44" i="6" s="1"/>
  <c r="J46" i="6" s="1"/>
  <c r="N29" i="6"/>
  <c r="H35" i="6"/>
  <c r="G35" i="6"/>
  <c r="J35" i="6"/>
  <c r="I35" i="6"/>
  <c r="G33" i="6"/>
  <c r="I33" i="6"/>
  <c r="J33" i="6"/>
  <c r="J45" i="6" s="1"/>
  <c r="H33" i="6"/>
  <c r="J29" i="6"/>
  <c r="G39" i="6" l="1"/>
  <c r="I39" i="6"/>
  <c r="H39" i="6"/>
  <c r="J39" i="6"/>
</calcChain>
</file>

<file path=xl/sharedStrings.xml><?xml version="1.0" encoding="utf-8"?>
<sst xmlns="http://schemas.openxmlformats.org/spreadsheetml/2006/main" count="196" uniqueCount="125">
  <si>
    <r>
      <t>OBJETO A COTIZAR:</t>
    </r>
    <r>
      <rPr>
        <sz val="12"/>
        <color indexed="8"/>
        <rFont val="Calibri"/>
        <family val="2"/>
      </rPr>
      <t xml:space="preserve"> SUMINISTRO E IMPLEMENTACIÓN DE UNA SOLUCIÓN INTEGRAL DE INFRAESTRUCTURA TECNOLÓGICA DE HARDWARE Y SOFTWARE PARA EL IDEAM, LA CUAL SE COMPONE DE SERVICIOS DE INSTALACIÓN, CONFIGURACIÓN, PRUEBA, PUESTA EN FUNCIONAMIENTO, TRANSFERENCIA DE CONOCIMIENTO, ESTABILIZACIÓN, SOPORTE Y MANTENIMIENTO</t>
    </r>
  </si>
  <si>
    <t>Fecha actualización:</t>
  </si>
  <si>
    <t>1. NOTAS DE DILIGENCIAMIENTO</t>
  </si>
  <si>
    <t>3. Contemplando que el formato está formulado para el cálculo de los valores, diligenciar únicamente las casillas que están totalmente en blanco.</t>
  </si>
  <si>
    <t>DESCRIPCIÓN</t>
  </si>
  <si>
    <t>CANTIDAD</t>
  </si>
  <si>
    <t>UNIDAD DE MEDIDA</t>
  </si>
  <si>
    <t xml:space="preserve">VALOR UNITARIO (COL$) </t>
  </si>
  <si>
    <t>VALOR UNITARIO X CANTIDAD (COL $)</t>
  </si>
  <si>
    <t>VALOR IVA (COL $)</t>
  </si>
  <si>
    <t>VALOR TOTAL (COL $)</t>
  </si>
  <si>
    <t>COMPONENTE: SOLUCIÓN DE HIPERCONVERGENCIA, suministro de bienes y/o elementos y prestación de los servicios de instalación y configuración, prueba, puesta en funcionamiento,  estabilización, transferencia de conocimiento, soporte (garantia) y mantenimiento, de acuerdo a lo estipulado en el anexo técnico.</t>
  </si>
  <si>
    <t>Unidad</t>
  </si>
  <si>
    <t>COMPONENTE: SOLUCIÓN DE ALMACENAMIENTO DEFINIDO POR SOFTWARE, suministro de bienes y/o elementos y prestación de los servicios de instalación y configuración, prueba, puesta en funcionamiento,  estabilización, transferencia de conocimiento, soporte (garantia) y mantenimiento, de acuerdo a lo estipulado en el anexo técnico.</t>
  </si>
  <si>
    <t>COMPONENTE: SWITCHES PARA HIPERCONVERGENCIA Y ALMACENAMIENTO,  suministro de bienes y/o elementos y prestación de los servicios de instalación y configuración, prueba, puesta en operación.  estabilización y transferencia de conocimiento.</t>
  </si>
  <si>
    <t>COMPONENTE: SERVICIOS PARA RED HAT, suministro de bienes y prestación de los servicios de instalación y configuración, prueba, puesta en funcionamiento,  estabilización, transferencia de conocimiento, soporte (garantia) y mantenimiento, de acuerdo a lo estipulado en el anexo técnico.</t>
  </si>
  <si>
    <t>COMPONENTE: INSTANCIAS VEEAM BACKUP, suministro de bienes y prestación de los servicios de instalación y configuración, prueba, puesta en funcionamiento,  estabilización, transferencia de conocimiento, soporte (garantia) y mantenimiento, de acuerdo a lo estipulado en el anexo técnico.</t>
  </si>
  <si>
    <t>COMPONENTE: GARANTÍA DE TODO RIESGO, suministro de garantía todo riesgo</t>
  </si>
  <si>
    <t>1.</t>
  </si>
  <si>
    <t>2.</t>
  </si>
  <si>
    <t>Fecha de presentación de la cotización:</t>
  </si>
  <si>
    <t>Nombre o razón social del proveedor:</t>
  </si>
  <si>
    <t>Número de Identificación Tributaria  - NIT:</t>
  </si>
  <si>
    <t>Nombre  completo (nombre(s) y apellido(s)) de quien avala la cotización que se presenta:</t>
  </si>
  <si>
    <t>Cargo o rol:</t>
  </si>
  <si>
    <t>Número(s) de teléfono(s) de contacto :</t>
  </si>
  <si>
    <t>Dirección de correo electrónico:</t>
  </si>
  <si>
    <t>Firma:</t>
  </si>
  <si>
    <t>PROVISIÓN Y SOPORTE DE SERVICIOS DE TI: GESTIÓN DE PROVEEDORES
GERENCIA DE TECNOLOGÍA: SUBGERENCIA DE INFRAESTRUCTURA TECNOLÓGICA</t>
  </si>
  <si>
    <t>FORMATO DE COTIZACIÓN DE SERVICIOS</t>
  </si>
  <si>
    <r>
      <t xml:space="preserve">Elaboró: </t>
    </r>
    <r>
      <rPr>
        <sz val="8"/>
        <rFont val="Calibri"/>
        <family val="2"/>
      </rPr>
      <t>Oscar Adrian Rey Leal
Profesional Especializado Subgerencia de Infraestructura Tecnológica</t>
    </r>
  </si>
  <si>
    <t>Adquisición, instalación y configuración de equipos de aire acondicionado de centros de cableado para el fortalecimiento de la infraestructura tecnológica de la entidad.</t>
  </si>
  <si>
    <r>
      <t xml:space="preserve">Revisó:  </t>
    </r>
    <r>
      <rPr>
        <sz val="8"/>
        <rFont val="Calibri"/>
        <family val="2"/>
      </rPr>
      <t>Diego Antonio Huertas Buitrago
Profesional Especializada Gerencia de Tecnología</t>
    </r>
  </si>
  <si>
    <r>
      <t xml:space="preserve">Aprobó: </t>
    </r>
    <r>
      <rPr>
        <sz val="8"/>
        <rFont val="Calibri"/>
        <family val="2"/>
      </rPr>
      <t>Fredy Leonardo Varon Garcia
Subgerente de Infraestructura Tecnológica</t>
    </r>
  </si>
  <si>
    <r>
      <t xml:space="preserve">1.  EL formato de cotización no podrá ser modificada en los ítems </t>
    </r>
    <r>
      <rPr>
        <i/>
        <sz val="11"/>
        <rFont val="Calibri"/>
        <family val="2"/>
      </rPr>
      <t>DESCRIPCIÓN, CANTIDAD y UNIDAD DE MEDIDA.</t>
    </r>
  </si>
  <si>
    <r>
      <t xml:space="preserve">2. El valor total tanto para el item requerido, adémas del IVA a que se hace mención, debe contemplar los demás impuestos, tasas como contribuciones de carácter nacional y/o distritales legales, costos directos e indirectos que por ley la Unidad Administrativa Especial de Catastro Distrital - UAECD, </t>
    </r>
    <r>
      <rPr>
        <sz val="11"/>
        <rFont val="Calibri"/>
        <family val="2"/>
      </rPr>
      <t xml:space="preserve"> debe descontar.</t>
    </r>
  </si>
  <si>
    <t>4. Los ítems a cotizar en cada numeral deben ser cotizados en su valor unitario y valor total y en pesos colombianos (COL$)</t>
  </si>
  <si>
    <t>2. ITEMS REQUERIDOS (OPCION 1)</t>
  </si>
  <si>
    <t>Item</t>
  </si>
  <si>
    <t>VALOR UNITARIO  (COL$)</t>
  </si>
  <si>
    <t>VALOR PARCIAL
 ( COL $)</t>
  </si>
  <si>
    <t>Adquisición, instalación y configuración de aires acondicionados de 24000 BTU/Hora para los centros de cableado ubicados  en los pisos 11 y 12 de la torre A, según especificacion ficha tecnica Numeral 2.1 de la ficha tecnica anexa. Incluida Garantia segun numeral 5 ficha tecnica</t>
  </si>
  <si>
    <t>Adquisición, instalación y configuración de aires acondicionados de 5 TR para  centro de cableado ubicado  en los pisos 2 de la torre B, según especificacion ficha tecnica Numeral 2.2 de la ficha tecnica anexa. Incluida Garantia segun numeral 5 ficha tecnica</t>
  </si>
  <si>
    <t>Mantenimientos preventivos de aires acondicionados de 24000 BTU/Hora para los centros de cableado ubicados  en los pisos 11 y 12 de la torre A</t>
  </si>
  <si>
    <t xml:space="preserve">Mantenimiento por aire </t>
  </si>
  <si>
    <t>Mantenimientos preventivos de aires acondicionados de 5 TR para el centro de cableado ubicado  en el piso 2 torre B.</t>
  </si>
  <si>
    <t>SUBTOTAL (COL $)</t>
  </si>
  <si>
    <t>PORCENTAJE IVA</t>
  </si>
  <si>
    <t>VALOR TOTAL INCLUIDO IVA (COL $)</t>
  </si>
  <si>
    <t>3. ITEMS REQUERIDOS (OPCION 2)</t>
  </si>
  <si>
    <t>Adquisición, instalación y configuración de aires acondicionados de precision para control de temperatura y humedad de 10,8KW para  centro de cableado ubicado  en los pisos 2 de la torre B, según especificacion ficha tecnica Numeral 2.3 de la ficha tecnica anexa. Incluida Garantia segun numeral 5 ficha tecnica.</t>
  </si>
  <si>
    <t>Mantenimiento por Aire</t>
  </si>
  <si>
    <t>Mantenimientos preventivos de aires acondicionados de precision  para control de temperatura y humedad de 10,8KW  para el centro de cableado ubicado  en el piso 2 torre B.</t>
  </si>
  <si>
    <t xml:space="preserve">Mantenimiento X Aire  </t>
  </si>
  <si>
    <t>4. MANIFESTACIONES</t>
  </si>
  <si>
    <t>1. Se ha leido, se conoce y entiende el anexo técnico en todas sus especificidades y condiciones
2. La cotización que se presenta tiene una válidez de noventa (90) días.</t>
  </si>
  <si>
    <t>2. La cotización que se presenta tiene una válidez de noventa (90) días.</t>
  </si>
  <si>
    <t>5. DECLARACIONES</t>
  </si>
  <si>
    <t>6. INFORMACIÓN ADICIONAL</t>
  </si>
  <si>
    <t>COTIZANTE</t>
  </si>
  <si>
    <t xml:space="preserve">DECLARACIONES </t>
  </si>
  <si>
    <t>Ninguna</t>
  </si>
  <si>
    <t>NIT:</t>
  </si>
  <si>
    <t>Fecha presentación:</t>
  </si>
  <si>
    <t>Tamaño Empresa:</t>
  </si>
  <si>
    <t>Firmada (SI/NO):</t>
  </si>
  <si>
    <t>SI</t>
  </si>
  <si>
    <t>TOTALES</t>
  </si>
  <si>
    <t>Archivo:</t>
  </si>
  <si>
    <t>Registro SECOP II:</t>
  </si>
  <si>
    <t>10 de enero de 2025</t>
  </si>
  <si>
    <t>CO1_RANL_7467401_20250113124335.zip</t>
  </si>
  <si>
    <t>CO1_OTLCNTNR_723360479_CO1_RPL_4606803.pdf</t>
  </si>
  <si>
    <t>IDEAM_AdquisicionInfraestructuraSolucionIntegral-FormatoCotizacion-V01-241224 SDT Firmado.pdf</t>
  </si>
  <si>
    <t xml:space="preserve"> 900.245.364‐2</t>
  </si>
  <si>
    <t>Grande</t>
  </si>
  <si>
    <t>Jorge Alberto Ramirez Vanegas</t>
  </si>
  <si>
    <t>Representante Legal</t>
  </si>
  <si>
    <t>std@sdtingenieria.com
daniela.garzon@sdtingenieria.com</t>
  </si>
  <si>
    <t>CO1_RANL_7466306_20250113124239.zip</t>
  </si>
  <si>
    <t>CO1_OTLCNTNR_723360479_CO1_RPL_4608860.pdf</t>
  </si>
  <si>
    <t>IDEAM_adquisicioninfraestructurasolucionintegral.pdf</t>
  </si>
  <si>
    <t xml:space="preserve"> 810.001.025-7</t>
  </si>
  <si>
    <t>Mediana</t>
  </si>
  <si>
    <t>Jhonathan Rodriguez Paipa</t>
  </si>
  <si>
    <t>Gerente Comercial</t>
  </si>
  <si>
    <t xml:space="preserve"> jrodriguez@datayservice.com</t>
  </si>
  <si>
    <t>900.249.043-1</t>
  </si>
  <si>
    <t>Ronald Iván Muñoz Gonzalez</t>
  </si>
  <si>
    <t>602 4868080</t>
  </si>
  <si>
    <t>jmejia@opengroupsa.com</t>
  </si>
  <si>
    <t>1.  DATA Y SERVICE S.A.S</t>
  </si>
  <si>
    <t>CO1_RANL_7466703_20250113124348.zip</t>
  </si>
  <si>
    <t>CO1_OTLCNTNR_723360479_CO1_RPL_4608951.pdf</t>
  </si>
  <si>
    <t>Archivo(s):</t>
  </si>
  <si>
    <t>IDEAM_AdquisicionInfraestructuraSolucionIntegral-FormatoCotizacion-V01-241224.xlsx</t>
  </si>
  <si>
    <t>CO1_RANL_7466502_20250113124359.zip</t>
  </si>
  <si>
    <t>CO1_OTLCNTNR_723360479_CO1_RPL_4609151.pdf</t>
  </si>
  <si>
    <t>IDEAM_SPECTRUM-SOLUCIONINTEGRAL.pdf</t>
  </si>
  <si>
    <t xml:space="preserve"> 901.516.266-6</t>
  </si>
  <si>
    <t>MicroEmpresa</t>
  </si>
  <si>
    <t>Cristian Valencia</t>
  </si>
  <si>
    <t>312 4650754</t>
  </si>
  <si>
    <t>cristian.valencia@spectrumt.co</t>
  </si>
  <si>
    <t>1. COTIZACIONES PRESENTADAS</t>
  </si>
  <si>
    <t>MAX</t>
  </si>
  <si>
    <t>MIN</t>
  </si>
  <si>
    <t>MEDIA GEOMETRICA</t>
  </si>
  <si>
    <t>PROMEDIO/
MEDIA ARITMÉTICA</t>
  </si>
  <si>
    <r>
      <rPr>
        <b/>
        <vertAlign val="superscript"/>
        <sz val="10"/>
        <rFont val="Calibri"/>
        <family val="2"/>
      </rPr>
      <t>Revisó:</t>
    </r>
    <r>
      <rPr>
        <sz val="10"/>
        <rFont val="Calibri"/>
        <family val="2"/>
      </rPr>
      <t xml:space="preserve"> Esteban Segundo Martínez Salinas - Convenio N° 010-2024, Coordinador Administrativo y Financiero
           Ilver Alexis Torres Poveda - Convenio N° 010-2024, Coordinador Jurídico</t>
    </r>
    <r>
      <rPr>
        <b/>
        <sz val="10"/>
        <rFont val="Calibri"/>
        <family val="2"/>
      </rPr>
      <t xml:space="preserve">
</t>
    </r>
  </si>
  <si>
    <t>CANTIDAD DE NODOS A ADQUIRIR CONTEMPLANDO LOS RECURSOS DEL OBJETIVO 1 EN EL CONCEPTO EQUIPOS Y SOFWARE</t>
  </si>
  <si>
    <t>VALOR DE UN NODO: VALOR DEL COMPONENTE 1/28 (NUMERO INICIAL DE NODOS)</t>
  </si>
  <si>
    <t>NÚMERO DE NODOS A ADQUIRIR CON LOS RECURSIS DISPONIBLES</t>
  </si>
  <si>
    <t>VALOR TOTAL DE LA COTIZACIÓN</t>
  </si>
  <si>
    <t>2. ANÁLISIS DE PRECIOS CONTEMPLANDO TODAS LAS COTIZACIONES</t>
  </si>
  <si>
    <t>2.  SOLUCIONES DE TECNOLOGIA E INGENIERIA SAS</t>
  </si>
  <si>
    <t>3. OPEN GROUP SAS</t>
  </si>
  <si>
    <t>4.  SPECTRUM TECHNOLOGY SAS</t>
  </si>
  <si>
    <t>N°</t>
  </si>
  <si>
    <t>VALOR TOTAL DE LOS COMPONENTES  2 A 6</t>
  </si>
  <si>
    <t>DIFERENCIA ENTRE LOS RECURSOS DEL OBJETIVO 1 Y VALOR TOTAL DE  LOS COMPONENTES 2 A 6</t>
  </si>
  <si>
    <t>CONVENIO N° 010-2024</t>
  </si>
  <si>
    <r>
      <t xml:space="preserve">Aprobó: </t>
    </r>
    <r>
      <rPr>
        <sz val="10"/>
        <rFont val="Calibri"/>
        <family val="2"/>
      </rPr>
      <t>Sandy Bibiana Arroyo Sánchez - Convenio N° 010-2024, Gerente
           Raymond Alexander Jimenez Arteaga</t>
    </r>
    <r>
      <rPr>
        <b/>
        <vertAlign val="superscript"/>
        <sz val="10"/>
        <rFont val="Calibri"/>
        <family val="2"/>
      </rPr>
      <t xml:space="preserve"> -</t>
    </r>
    <r>
      <rPr>
        <sz val="10"/>
        <rFont val="Calibri"/>
        <family val="2"/>
      </rPr>
      <t xml:space="preserve"> IDEAM, Subdirector de Ecosistemas e Información Ambiental </t>
    </r>
  </si>
  <si>
    <r>
      <rPr>
        <b/>
        <vertAlign val="superscript"/>
        <sz val="10"/>
        <rFont val="Calibri"/>
        <family val="2"/>
      </rPr>
      <t>Elaboró:</t>
    </r>
    <r>
      <rPr>
        <b/>
        <sz val="10"/>
        <rFont val="Calibri"/>
        <family val="2"/>
      </rPr>
      <t xml:space="preserve"> </t>
    </r>
    <r>
      <rPr>
        <sz val="10"/>
        <rFont val="Calibri"/>
        <family val="2"/>
      </rPr>
      <t>Eliécer Vanegas Murcia - Convenio N° 010-2024, Experto en interventoría y/o gestión de soluciones tecnológicas
           Wilmer Espitia Muñoz - Jefe Oficina Informática IDEAM</t>
    </r>
    <r>
      <rPr>
        <b/>
        <sz val="10"/>
        <rFont val="Calibri"/>
        <family val="2"/>
      </rPr>
      <t xml:space="preserve">
</t>
    </r>
  </si>
  <si>
    <t>Anexo 4. REGISTRO DE ESTUDIO DE MERCADO: ANÁLISIS DE PRECIOS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</si>
</sst>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\ * #,##0_);_(&quot;$&quot;\ * \(#,##0\);_(&quot;$&quot;\ * &quot;-&quot;_);_(@_)"/>
    <numFmt numFmtId="165" formatCode="_(&quot;$&quot;\ * #,##0.00_);_(&quot;$&quot;\ * \(#,##0.00\);_(&quot;$&quot;\ * &quot;-&quot;??_);_(@_)"/>
    <numFmt numFmtId="166" formatCode="yyyy\-mm\-dd;@"/>
  </numFmts>
  <fonts count="22" x14ac:knownFonts="1">
    <font>
      <sz val="11"/>
      <color theme="1"/>
      <name val="Calibri"/>
      <family val="2"/>
      <scheme val="minor"/>
    </font>
    <font>
      <i/>
      <sz val="11"/>
      <name val="Calibri"/>
      <family val="2"/>
    </font>
    <font>
      <sz val="11"/>
      <name val="Calibri"/>
      <family val="2"/>
    </font>
    <font>
      <sz val="8"/>
      <name val="Calibri"/>
      <family val="2"/>
    </font>
    <font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vertAlign val="superscript"/>
      <sz val="1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3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6">
    <xf numFmtId="0" fontId="0" fillId="0" borderId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20" fillId="0" borderId="0" applyNumberFormat="0" applyFill="0" applyBorder="0" applyAlignment="0" applyProtection="0"/>
  </cellStyleXfs>
  <cellXfs count="221">
    <xf numFmtId="0" fontId="0" fillId="0" borderId="0" xfId="0"/>
    <xf numFmtId="0" fontId="5" fillId="0" borderId="0" xfId="4"/>
    <xf numFmtId="0" fontId="7" fillId="0" borderId="0" xfId="4" applyFont="1"/>
    <xf numFmtId="9" fontId="5" fillId="0" borderId="1" xfId="2" applyNumberFormat="1" applyFont="1" applyFill="1" applyBorder="1" applyAlignment="1">
      <alignment horizontal="right" vertical="center"/>
    </xf>
    <xf numFmtId="0" fontId="5" fillId="2" borderId="2" xfId="4" applyFill="1" applyBorder="1"/>
    <xf numFmtId="0" fontId="5" fillId="2" borderId="3" xfId="4" applyFill="1" applyBorder="1"/>
    <xf numFmtId="0" fontId="5" fillId="2" borderId="4" xfId="4" applyFill="1" applyBorder="1"/>
    <xf numFmtId="0" fontId="5" fillId="2" borderId="5" xfId="4" applyFill="1" applyBorder="1"/>
    <xf numFmtId="0" fontId="5" fillId="2" borderId="6" xfId="4" applyFill="1" applyBorder="1"/>
    <xf numFmtId="0" fontId="5" fillId="2" borderId="7" xfId="4" applyFill="1" applyBorder="1"/>
    <xf numFmtId="0" fontId="5" fillId="0" borderId="0" xfId="4" applyAlignment="1">
      <alignment wrapText="1"/>
    </xf>
    <xf numFmtId="0" fontId="6" fillId="0" borderId="1" xfId="4" applyFont="1" applyBorder="1" applyAlignment="1">
      <alignment horizontal="center" vertical="center"/>
    </xf>
    <xf numFmtId="0" fontId="6" fillId="3" borderId="1" xfId="4" applyFont="1" applyFill="1" applyBorder="1" applyAlignment="1">
      <alignment horizontal="center" vertical="center" wrapText="1"/>
    </xf>
    <xf numFmtId="0" fontId="6" fillId="3" borderId="1" xfId="4" applyFont="1" applyFill="1" applyBorder="1" applyAlignment="1">
      <alignment horizontal="center" vertical="center"/>
    </xf>
    <xf numFmtId="0" fontId="5" fillId="0" borderId="1" xfId="4" applyBorder="1" applyAlignment="1">
      <alignment horizontal="center" vertical="center" wrapText="1"/>
    </xf>
    <xf numFmtId="0" fontId="10" fillId="0" borderId="0" xfId="0" applyFont="1" applyAlignment="1">
      <alignment horizontal="left" vertical="distributed"/>
    </xf>
    <xf numFmtId="0" fontId="8" fillId="0" borderId="1" xfId="4" applyFont="1" applyBorder="1" applyAlignment="1">
      <alignment horizontal="center" vertical="center" wrapText="1"/>
    </xf>
    <xf numFmtId="0" fontId="8" fillId="0" borderId="10" xfId="4" applyFont="1" applyBorder="1" applyAlignment="1">
      <alignment horizontal="center" vertical="center" wrapText="1"/>
    </xf>
    <xf numFmtId="0" fontId="15" fillId="0" borderId="0" xfId="4" applyFont="1"/>
    <xf numFmtId="0" fontId="15" fillId="0" borderId="0" xfId="0" applyFont="1" applyAlignment="1">
      <alignment horizontal="left" vertical="distributed"/>
    </xf>
    <xf numFmtId="164" fontId="15" fillId="0" borderId="10" xfId="1" applyFont="1" applyFill="1" applyBorder="1" applyAlignment="1">
      <alignment horizontal="right" vertical="center" wrapText="1"/>
    </xf>
    <xf numFmtId="164" fontId="15" fillId="0" borderId="10" xfId="0" applyNumberFormat="1" applyFont="1" applyBorder="1" applyAlignment="1">
      <alignment horizontal="right" vertical="center"/>
    </xf>
    <xf numFmtId="164" fontId="15" fillId="0" borderId="11" xfId="0" applyNumberFormat="1" applyFont="1" applyBorder="1" applyAlignment="1">
      <alignment horizontal="right" vertical="center"/>
    </xf>
    <xf numFmtId="0" fontId="6" fillId="3" borderId="8" xfId="4" applyFont="1" applyFill="1" applyBorder="1" applyAlignment="1">
      <alignment horizontal="center" vertical="center" wrapText="1"/>
    </xf>
    <xf numFmtId="0" fontId="6" fillId="3" borderId="16" xfId="4" applyFont="1" applyFill="1" applyBorder="1" applyAlignment="1">
      <alignment horizontal="center" vertical="center" wrapText="1"/>
    </xf>
    <xf numFmtId="164" fontId="15" fillId="0" borderId="20" xfId="1" applyFont="1" applyFill="1" applyBorder="1" applyAlignment="1">
      <alignment horizontal="right" vertical="center" wrapText="1"/>
    </xf>
    <xf numFmtId="164" fontId="15" fillId="0" borderId="24" xfId="1" applyFont="1" applyFill="1" applyBorder="1" applyAlignment="1">
      <alignment horizontal="right" vertical="center" wrapText="1"/>
    </xf>
    <xf numFmtId="0" fontId="9" fillId="3" borderId="40" xfId="4" applyFont="1" applyFill="1" applyBorder="1" applyAlignment="1">
      <alignment horizontal="center" vertical="center"/>
    </xf>
    <xf numFmtId="0" fontId="9" fillId="3" borderId="42" xfId="4" applyFont="1" applyFill="1" applyBorder="1" applyAlignment="1">
      <alignment horizontal="center" vertical="center" wrapText="1"/>
    </xf>
    <xf numFmtId="0" fontId="9" fillId="3" borderId="43" xfId="4" applyFont="1" applyFill="1" applyBorder="1" applyAlignment="1">
      <alignment horizontal="center" vertical="center" wrapText="1"/>
    </xf>
    <xf numFmtId="0" fontId="9" fillId="0" borderId="44" xfId="4" applyFont="1" applyBorder="1" applyAlignment="1">
      <alignment horizontal="center" vertical="center"/>
    </xf>
    <xf numFmtId="0" fontId="8" fillId="0" borderId="45" xfId="4" applyFont="1" applyBorder="1" applyAlignment="1">
      <alignment horizontal="center" vertical="center" wrapText="1"/>
    </xf>
    <xf numFmtId="0" fontId="9" fillId="0" borderId="46" xfId="4" applyFont="1" applyBorder="1" applyAlignment="1">
      <alignment horizontal="center" vertical="center"/>
    </xf>
    <xf numFmtId="0" fontId="8" fillId="0" borderId="47" xfId="4" applyFont="1" applyBorder="1" applyAlignment="1">
      <alignment horizontal="center" vertical="center" wrapText="1"/>
    </xf>
    <xf numFmtId="0" fontId="9" fillId="0" borderId="48" xfId="4" applyFont="1" applyBorder="1" applyAlignment="1">
      <alignment horizontal="center" vertical="center"/>
    </xf>
    <xf numFmtId="0" fontId="8" fillId="0" borderId="49" xfId="4" applyFont="1" applyBorder="1" applyAlignment="1">
      <alignment horizontal="center" vertical="center" wrapText="1"/>
    </xf>
    <xf numFmtId="0" fontId="8" fillId="0" borderId="50" xfId="4" applyFont="1" applyBorder="1" applyAlignment="1">
      <alignment horizontal="center" vertical="center" wrapText="1"/>
    </xf>
    <xf numFmtId="0" fontId="9" fillId="5" borderId="51" xfId="4" applyFont="1" applyFill="1" applyBorder="1" applyAlignment="1">
      <alignment vertical="center" wrapText="1"/>
    </xf>
    <xf numFmtId="0" fontId="9" fillId="5" borderId="52" xfId="4" applyFont="1" applyFill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166" fontId="15" fillId="0" borderId="0" xfId="0" applyNumberFormat="1" applyFont="1" applyAlignment="1">
      <alignment horizontal="center"/>
    </xf>
    <xf numFmtId="164" fontId="15" fillId="0" borderId="26" xfId="1" applyFont="1" applyFill="1" applyBorder="1" applyAlignment="1">
      <alignment horizontal="right" vertical="center" wrapText="1"/>
    </xf>
    <xf numFmtId="164" fontId="15" fillId="0" borderId="17" xfId="1" applyFont="1" applyFill="1" applyBorder="1" applyAlignment="1">
      <alignment horizontal="righ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15" fillId="0" borderId="57" xfId="0" applyNumberFormat="1" applyFont="1" applyBorder="1" applyAlignment="1">
      <alignment horizontal="right" vertical="center"/>
    </xf>
    <xf numFmtId="164" fontId="15" fillId="0" borderId="51" xfId="0" applyNumberFormat="1" applyFont="1" applyBorder="1"/>
    <xf numFmtId="164" fontId="15" fillId="0" borderId="58" xfId="0" applyNumberFormat="1" applyFont="1" applyBorder="1"/>
    <xf numFmtId="164" fontId="15" fillId="0" borderId="59" xfId="0" applyNumberFormat="1" applyFont="1" applyBorder="1"/>
    <xf numFmtId="164" fontId="15" fillId="0" borderId="52" xfId="0" applyNumberFormat="1" applyFont="1" applyBorder="1"/>
    <xf numFmtId="164" fontId="15" fillId="0" borderId="60" xfId="0" applyNumberFormat="1" applyFont="1" applyBorder="1"/>
    <xf numFmtId="164" fontId="15" fillId="0" borderId="53" xfId="0" applyNumberFormat="1" applyFont="1" applyBorder="1"/>
    <xf numFmtId="0" fontId="9" fillId="3" borderId="61" xfId="4" applyFont="1" applyFill="1" applyBorder="1" applyAlignment="1">
      <alignment horizontal="center" vertical="center" wrapText="1"/>
    </xf>
    <xf numFmtId="0" fontId="9" fillId="3" borderId="62" xfId="4" applyFont="1" applyFill="1" applyBorder="1" applyAlignment="1">
      <alignment horizontal="center" vertical="center" wrapText="1"/>
    </xf>
    <xf numFmtId="0" fontId="9" fillId="3" borderId="63" xfId="4" applyFont="1" applyFill="1" applyBorder="1" applyAlignment="1">
      <alignment horizontal="center" vertical="center" wrapText="1"/>
    </xf>
    <xf numFmtId="164" fontId="15" fillId="0" borderId="48" xfId="1" applyFont="1" applyFill="1" applyBorder="1" applyAlignment="1">
      <alignment horizontal="right" vertical="center" wrapText="1"/>
    </xf>
    <xf numFmtId="164" fontId="15" fillId="0" borderId="64" xfId="1" applyFont="1" applyFill="1" applyBorder="1" applyAlignment="1">
      <alignment horizontal="right" vertical="center" wrapText="1"/>
    </xf>
    <xf numFmtId="164" fontId="15" fillId="0" borderId="46" xfId="1" applyFont="1" applyFill="1" applyBorder="1" applyAlignment="1">
      <alignment horizontal="right" vertical="center" wrapText="1"/>
    </xf>
    <xf numFmtId="164" fontId="15" fillId="0" borderId="66" xfId="1" applyFont="1" applyFill="1" applyBorder="1" applyAlignment="1">
      <alignment horizontal="right" vertical="center" wrapText="1"/>
    </xf>
    <xf numFmtId="164" fontId="15" fillId="0" borderId="67" xfId="1" applyFont="1" applyFill="1" applyBorder="1" applyAlignment="1">
      <alignment horizontal="right" vertical="center" wrapText="1"/>
    </xf>
    <xf numFmtId="164" fontId="15" fillId="0" borderId="0" xfId="4" applyNumberFormat="1" applyFont="1"/>
    <xf numFmtId="1" fontId="15" fillId="0" borderId="0" xfId="4" applyNumberFormat="1" applyFont="1"/>
    <xf numFmtId="164" fontId="21" fillId="0" borderId="0" xfId="4" applyNumberFormat="1" applyFont="1"/>
    <xf numFmtId="0" fontId="6" fillId="0" borderId="0" xfId="4" applyFont="1"/>
    <xf numFmtId="14" fontId="5" fillId="0" borderId="81" xfId="4" applyNumberFormat="1" applyBorder="1" applyAlignment="1">
      <alignment horizontal="center"/>
    </xf>
    <xf numFmtId="164" fontId="15" fillId="0" borderId="82" xfId="1" applyFont="1" applyFill="1" applyBorder="1" applyAlignment="1">
      <alignment horizontal="right" vertical="center" wrapText="1"/>
    </xf>
    <xf numFmtId="0" fontId="6" fillId="0" borderId="0" xfId="4" applyFont="1" applyAlignment="1">
      <alignment horizontal="right"/>
    </xf>
    <xf numFmtId="0" fontId="6" fillId="0" borderId="0" xfId="4" applyFont="1" applyAlignment="1">
      <alignment horizontal="right" vertical="center" wrapText="1"/>
    </xf>
    <xf numFmtId="0" fontId="8" fillId="0" borderId="22" xfId="4" applyFont="1" applyBorder="1" applyAlignment="1">
      <alignment horizontal="justify" vertical="top" wrapText="1"/>
    </xf>
    <xf numFmtId="0" fontId="8" fillId="0" borderId="24" xfId="4" applyFont="1" applyBorder="1" applyAlignment="1">
      <alignment horizontal="justify" vertical="top" wrapText="1"/>
    </xf>
    <xf numFmtId="0" fontId="8" fillId="0" borderId="65" xfId="4" applyFont="1" applyBorder="1" applyAlignment="1">
      <alignment horizontal="justify" vertical="top" wrapText="1"/>
    </xf>
    <xf numFmtId="0" fontId="8" fillId="0" borderId="64" xfId="4" applyFont="1" applyBorder="1" applyAlignment="1">
      <alignment horizontal="justify" vertical="top" wrapText="1"/>
    </xf>
    <xf numFmtId="0" fontId="9" fillId="0" borderId="51" xfId="4" applyFont="1" applyBorder="1" applyAlignment="1">
      <alignment horizontal="right" vertical="center"/>
    </xf>
    <xf numFmtId="0" fontId="9" fillId="0" borderId="52" xfId="4" applyFont="1" applyBorder="1" applyAlignment="1">
      <alignment horizontal="right" vertical="center"/>
    </xf>
    <xf numFmtId="0" fontId="9" fillId="0" borderId="53" xfId="4" applyFont="1" applyBorder="1" applyAlignment="1">
      <alignment horizontal="right" vertical="center"/>
    </xf>
    <xf numFmtId="0" fontId="5" fillId="0" borderId="68" xfId="4" applyBorder="1" applyAlignment="1">
      <alignment horizontal="center"/>
    </xf>
    <xf numFmtId="0" fontId="11" fillId="3" borderId="41" xfId="4" applyFont="1" applyFill="1" applyBorder="1" applyAlignment="1">
      <alignment horizontal="center" vertical="center"/>
    </xf>
    <xf numFmtId="0" fontId="11" fillId="3" borderId="71" xfId="4" applyFont="1" applyFill="1" applyBorder="1" applyAlignment="1">
      <alignment horizontal="center" vertical="center"/>
    </xf>
    <xf numFmtId="0" fontId="8" fillId="0" borderId="69" xfId="4" applyFont="1" applyBorder="1" applyAlignment="1">
      <alignment horizontal="justify" vertical="top" wrapText="1"/>
    </xf>
    <xf numFmtId="0" fontId="8" fillId="0" borderId="70" xfId="4" applyFont="1" applyBorder="1" applyAlignment="1">
      <alignment horizontal="justify" vertical="top" wrapText="1"/>
    </xf>
    <xf numFmtId="0" fontId="9" fillId="5" borderId="52" xfId="4" applyFont="1" applyFill="1" applyBorder="1" applyAlignment="1">
      <alignment horizontal="right" vertical="center" wrapText="1"/>
    </xf>
    <xf numFmtId="0" fontId="9" fillId="5" borderId="53" xfId="4" applyFont="1" applyFill="1" applyBorder="1" applyAlignment="1">
      <alignment horizontal="right" vertical="center" wrapText="1"/>
    </xf>
    <xf numFmtId="0" fontId="11" fillId="4" borderId="72" xfId="0" applyFont="1" applyFill="1" applyBorder="1" applyAlignment="1">
      <alignment horizontal="center" vertical="distributed"/>
    </xf>
    <xf numFmtId="0" fontId="11" fillId="4" borderId="73" xfId="0" applyFont="1" applyFill="1" applyBorder="1" applyAlignment="1">
      <alignment horizontal="center" vertical="distributed"/>
    </xf>
    <xf numFmtId="0" fontId="11" fillId="4" borderId="74" xfId="0" applyFont="1" applyFill="1" applyBorder="1" applyAlignment="1">
      <alignment horizontal="center" vertical="distributed"/>
    </xf>
    <xf numFmtId="0" fontId="8" fillId="0" borderId="6" xfId="4" applyFont="1" applyBorder="1" applyAlignment="1">
      <alignment horizontal="left" vertical="center" wrapText="1"/>
    </xf>
    <xf numFmtId="0" fontId="8" fillId="0" borderId="19" xfId="4" applyFont="1" applyBorder="1" applyAlignment="1">
      <alignment horizontal="left" vertical="center" wrapText="1"/>
    </xf>
    <xf numFmtId="0" fontId="8" fillId="0" borderId="7" xfId="4" applyFont="1" applyBorder="1" applyAlignment="1">
      <alignment horizontal="left" vertical="center" wrapText="1"/>
    </xf>
    <xf numFmtId="0" fontId="19" fillId="0" borderId="4" xfId="4" applyFont="1" applyBorder="1" applyAlignment="1">
      <alignment horizontal="left" vertical="center"/>
    </xf>
    <xf numFmtId="0" fontId="19" fillId="0" borderId="0" xfId="4" applyFont="1" applyAlignment="1">
      <alignment horizontal="left" vertical="center"/>
    </xf>
    <xf numFmtId="0" fontId="19" fillId="0" borderId="5" xfId="4" applyFont="1" applyBorder="1" applyAlignment="1">
      <alignment horizontal="left" vertical="center"/>
    </xf>
    <xf numFmtId="0" fontId="8" fillId="0" borderId="4" xfId="4" applyFont="1" applyBorder="1" applyAlignment="1">
      <alignment horizontal="left" vertical="center"/>
    </xf>
    <xf numFmtId="0" fontId="8" fillId="0" borderId="0" xfId="4" applyFont="1" applyAlignment="1">
      <alignment horizontal="left" vertical="center"/>
    </xf>
    <xf numFmtId="0" fontId="8" fillId="0" borderId="5" xfId="4" applyFont="1" applyBorder="1" applyAlignment="1">
      <alignment horizontal="left" vertical="center"/>
    </xf>
    <xf numFmtId="0" fontId="20" fillId="0" borderId="4" xfId="5" applyBorder="1" applyAlignment="1">
      <alignment horizontal="left" vertical="center" wrapText="1"/>
    </xf>
    <xf numFmtId="0" fontId="20" fillId="0" borderId="0" xfId="5" applyBorder="1" applyAlignment="1">
      <alignment horizontal="left" vertical="center" wrapText="1"/>
    </xf>
    <xf numFmtId="0" fontId="20" fillId="0" borderId="5" xfId="5" applyBorder="1" applyAlignment="1">
      <alignment horizontal="left" vertical="center" wrapText="1"/>
    </xf>
    <xf numFmtId="0" fontId="19" fillId="0" borderId="2" xfId="4" applyFont="1" applyBorder="1" applyAlignment="1">
      <alignment horizontal="left" vertical="center"/>
    </xf>
    <xf numFmtId="0" fontId="19" fillId="0" borderId="18" xfId="4" applyFont="1" applyBorder="1" applyAlignment="1">
      <alignment horizontal="left" vertical="center"/>
    </xf>
    <xf numFmtId="0" fontId="19" fillId="0" borderId="3" xfId="4" applyFont="1" applyBorder="1" applyAlignment="1">
      <alignment horizontal="left" vertical="center"/>
    </xf>
    <xf numFmtId="0" fontId="8" fillId="0" borderId="2" xfId="4" applyFont="1" applyBorder="1" applyAlignment="1">
      <alignment horizontal="left" vertical="center"/>
    </xf>
    <xf numFmtId="0" fontId="8" fillId="0" borderId="18" xfId="4" applyFont="1" applyBorder="1" applyAlignment="1">
      <alignment horizontal="left" vertical="center"/>
    </xf>
    <xf numFmtId="0" fontId="8" fillId="0" borderId="3" xfId="4" applyFont="1" applyBorder="1" applyAlignment="1">
      <alignment horizontal="left" vertical="center"/>
    </xf>
    <xf numFmtId="0" fontId="5" fillId="0" borderId="0" xfId="4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8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19" fillId="0" borderId="4" xfId="4" applyFont="1" applyBorder="1" applyAlignment="1">
      <alignment horizontal="left" vertical="center" wrapText="1"/>
    </xf>
    <xf numFmtId="0" fontId="19" fillId="0" borderId="0" xfId="4" applyFont="1" applyAlignment="1">
      <alignment horizontal="left" vertical="center" wrapText="1"/>
    </xf>
    <xf numFmtId="0" fontId="19" fillId="0" borderId="5" xfId="4" applyFont="1" applyBorder="1" applyAlignment="1">
      <alignment horizontal="left" vertical="center" wrapText="1"/>
    </xf>
    <xf numFmtId="0" fontId="19" fillId="0" borderId="54" xfId="4" applyFont="1" applyBorder="1" applyAlignment="1">
      <alignment horizontal="left" vertical="center"/>
    </xf>
    <xf numFmtId="0" fontId="19" fillId="0" borderId="55" xfId="4" applyFont="1" applyBorder="1" applyAlignment="1">
      <alignment horizontal="left" vertical="center"/>
    </xf>
    <xf numFmtId="0" fontId="19" fillId="0" borderId="56" xfId="4" applyFont="1" applyBorder="1" applyAlignment="1">
      <alignment horizontal="left" vertical="center"/>
    </xf>
    <xf numFmtId="0" fontId="11" fillId="4" borderId="12" xfId="0" applyFont="1" applyFill="1" applyBorder="1" applyAlignment="1">
      <alignment horizontal="left" vertical="distributed"/>
    </xf>
    <xf numFmtId="0" fontId="11" fillId="4" borderId="13" xfId="0" applyFont="1" applyFill="1" applyBorder="1" applyAlignment="1">
      <alignment horizontal="left" vertical="distributed"/>
    </xf>
    <xf numFmtId="0" fontId="11" fillId="4" borderId="16" xfId="0" applyFont="1" applyFill="1" applyBorder="1" applyAlignment="1">
      <alignment horizontal="left" vertical="distributed"/>
    </xf>
    <xf numFmtId="0" fontId="19" fillId="3" borderId="12" xfId="0" applyFont="1" applyFill="1" applyBorder="1" applyAlignment="1">
      <alignment horizontal="right" vertical="distributed"/>
    </xf>
    <xf numFmtId="0" fontId="19" fillId="3" borderId="13" xfId="0" applyFont="1" applyFill="1" applyBorder="1" applyAlignment="1">
      <alignment horizontal="right" vertical="distributed"/>
    </xf>
    <xf numFmtId="0" fontId="19" fillId="3" borderId="16" xfId="0" applyFont="1" applyFill="1" applyBorder="1" applyAlignment="1">
      <alignment horizontal="right" vertical="distributed"/>
    </xf>
    <xf numFmtId="0" fontId="9" fillId="3" borderId="12" xfId="0" applyFont="1" applyFill="1" applyBorder="1" applyAlignment="1">
      <alignment horizontal="center" vertical="distributed"/>
    </xf>
    <xf numFmtId="0" fontId="9" fillId="3" borderId="13" xfId="0" applyFont="1" applyFill="1" applyBorder="1" applyAlignment="1">
      <alignment horizontal="center" vertical="distributed"/>
    </xf>
    <xf numFmtId="0" fontId="9" fillId="3" borderId="16" xfId="0" applyFont="1" applyFill="1" applyBorder="1" applyAlignment="1">
      <alignment horizontal="center" vertical="distributed"/>
    </xf>
    <xf numFmtId="0" fontId="9" fillId="0" borderId="75" xfId="0" applyFont="1" applyBorder="1" applyAlignment="1">
      <alignment horizontal="center" vertical="center" wrapText="1"/>
    </xf>
    <xf numFmtId="0" fontId="9" fillId="0" borderId="76" xfId="0" applyFont="1" applyBorder="1" applyAlignment="1">
      <alignment horizontal="center" vertical="center" wrapText="1"/>
    </xf>
    <xf numFmtId="0" fontId="9" fillId="0" borderId="77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9" fillId="0" borderId="79" xfId="0" applyFont="1" applyBorder="1" applyAlignment="1">
      <alignment horizontal="right" vertical="center"/>
    </xf>
    <xf numFmtId="0" fontId="9" fillId="0" borderId="80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distributed"/>
    </xf>
    <xf numFmtId="0" fontId="0" fillId="0" borderId="1" xfId="0" applyBorder="1" applyAlignment="1">
      <alignment horizontal="left" vertical="top" wrapText="1"/>
    </xf>
    <xf numFmtId="0" fontId="0" fillId="0" borderId="23" xfId="0" applyBorder="1" applyAlignment="1">
      <alignment horizontal="center" vertical="top" wrapText="1"/>
    </xf>
    <xf numFmtId="0" fontId="11" fillId="4" borderId="22" xfId="0" applyFont="1" applyFill="1" applyBorder="1" applyAlignment="1">
      <alignment horizontal="center" vertical="distributed"/>
    </xf>
    <xf numFmtId="0" fontId="11" fillId="4" borderId="23" xfId="0" applyFont="1" applyFill="1" applyBorder="1" applyAlignment="1">
      <alignment horizontal="center" vertical="distributed"/>
    </xf>
    <xf numFmtId="0" fontId="11" fillId="4" borderId="24" xfId="0" applyFont="1" applyFill="1" applyBorder="1" applyAlignment="1">
      <alignment horizontal="center" vertical="distributed"/>
    </xf>
    <xf numFmtId="0" fontId="0" fillId="2" borderId="1" xfId="0" applyFill="1" applyBorder="1" applyAlignment="1">
      <alignment horizontal="left" vertical="top" wrapText="1"/>
    </xf>
    <xf numFmtId="0" fontId="6" fillId="3" borderId="1" xfId="4" applyFont="1" applyFill="1" applyBorder="1" applyAlignment="1">
      <alignment horizontal="center" vertical="center"/>
    </xf>
    <xf numFmtId="0" fontId="6" fillId="3" borderId="22" xfId="4" applyFont="1" applyFill="1" applyBorder="1" applyAlignment="1">
      <alignment horizontal="center" vertical="center" wrapText="1"/>
    </xf>
    <xf numFmtId="0" fontId="6" fillId="3" borderId="24" xfId="4" applyFont="1" applyFill="1" applyBorder="1" applyAlignment="1">
      <alignment horizontal="center" vertical="center" wrapText="1"/>
    </xf>
    <xf numFmtId="0" fontId="6" fillId="3" borderId="1" xfId="4" applyFont="1" applyFill="1" applyBorder="1" applyAlignment="1">
      <alignment horizontal="center" vertical="center" wrapText="1"/>
    </xf>
    <xf numFmtId="0" fontId="6" fillId="0" borderId="27" xfId="4" applyFont="1" applyBorder="1" applyAlignment="1">
      <alignment horizontal="center" vertical="center"/>
    </xf>
    <xf numFmtId="0" fontId="6" fillId="0" borderId="17" xfId="4" applyFont="1" applyBorder="1" applyAlignment="1">
      <alignment horizontal="center" vertical="center"/>
    </xf>
    <xf numFmtId="0" fontId="6" fillId="0" borderId="10" xfId="4" applyFont="1" applyBorder="1" applyAlignment="1">
      <alignment horizontal="center" vertical="center"/>
    </xf>
    <xf numFmtId="0" fontId="5" fillId="0" borderId="25" xfId="4" applyBorder="1" applyAlignment="1">
      <alignment horizontal="left" vertical="center" wrapText="1"/>
    </xf>
    <xf numFmtId="0" fontId="5" fillId="0" borderId="21" xfId="4" applyBorder="1" applyAlignment="1">
      <alignment horizontal="left" vertical="center" wrapText="1"/>
    </xf>
    <xf numFmtId="0" fontId="5" fillId="0" borderId="26" xfId="4" applyBorder="1" applyAlignment="1">
      <alignment horizontal="left" vertical="center" wrapText="1"/>
    </xf>
    <xf numFmtId="0" fontId="5" fillId="0" borderId="30" xfId="4" applyBorder="1" applyAlignment="1">
      <alignment horizontal="left" vertical="center" wrapText="1"/>
    </xf>
    <xf numFmtId="0" fontId="5" fillId="0" borderId="0" xfId="4" applyAlignment="1">
      <alignment horizontal="left" vertical="center" wrapText="1"/>
    </xf>
    <xf numFmtId="0" fontId="5" fillId="0" borderId="31" xfId="4" applyBorder="1" applyAlignment="1">
      <alignment horizontal="left" vertical="center" wrapText="1"/>
    </xf>
    <xf numFmtId="0" fontId="5" fillId="0" borderId="28" xfId="4" applyBorder="1" applyAlignment="1">
      <alignment horizontal="left" vertical="center" wrapText="1"/>
    </xf>
    <xf numFmtId="0" fontId="5" fillId="0" borderId="29" xfId="4" applyBorder="1" applyAlignment="1">
      <alignment horizontal="left" vertical="center" wrapText="1"/>
    </xf>
    <xf numFmtId="0" fontId="5" fillId="0" borderId="20" xfId="4" applyBorder="1" applyAlignment="1">
      <alignment horizontal="left" vertical="center" wrapText="1"/>
    </xf>
    <xf numFmtId="0" fontId="5" fillId="0" borderId="27" xfId="4" applyBorder="1" applyAlignment="1">
      <alignment horizontal="center" vertical="center" wrapText="1"/>
    </xf>
    <xf numFmtId="0" fontId="5" fillId="0" borderId="17" xfId="4" applyBorder="1" applyAlignment="1">
      <alignment horizontal="center" vertical="center" wrapText="1"/>
    </xf>
    <xf numFmtId="0" fontId="5" fillId="0" borderId="10" xfId="4" applyBorder="1" applyAlignment="1">
      <alignment horizontal="center" vertical="center" wrapText="1"/>
    </xf>
    <xf numFmtId="3" fontId="5" fillId="0" borderId="25" xfId="4" applyNumberFormat="1" applyBorder="1" applyAlignment="1">
      <alignment horizontal="right" vertical="center" wrapText="1"/>
    </xf>
    <xf numFmtId="3" fontId="5" fillId="0" borderId="26" xfId="4" applyNumberFormat="1" applyBorder="1" applyAlignment="1">
      <alignment horizontal="right" vertical="center" wrapText="1"/>
    </xf>
    <xf numFmtId="3" fontId="5" fillId="0" borderId="30" xfId="4" applyNumberFormat="1" applyBorder="1" applyAlignment="1">
      <alignment horizontal="right" vertical="center" wrapText="1"/>
    </xf>
    <xf numFmtId="3" fontId="5" fillId="0" borderId="31" xfId="4" applyNumberFormat="1" applyBorder="1" applyAlignment="1">
      <alignment horizontal="right" vertical="center" wrapText="1"/>
    </xf>
    <xf numFmtId="3" fontId="5" fillId="0" borderId="28" xfId="4" applyNumberFormat="1" applyBorder="1" applyAlignment="1">
      <alignment horizontal="right" vertical="center" wrapText="1"/>
    </xf>
    <xf numFmtId="3" fontId="5" fillId="0" borderId="20" xfId="4" applyNumberFormat="1" applyBorder="1" applyAlignment="1">
      <alignment horizontal="right" vertical="center" wrapText="1"/>
    </xf>
    <xf numFmtId="0" fontId="6" fillId="0" borderId="1" xfId="4" applyFont="1" applyBorder="1" applyAlignment="1">
      <alignment horizontal="right" vertical="center" wrapText="1"/>
    </xf>
    <xf numFmtId="3" fontId="5" fillId="0" borderId="1" xfId="4" applyNumberFormat="1" applyBorder="1" applyAlignment="1">
      <alignment vertical="center" wrapText="1"/>
    </xf>
    <xf numFmtId="0" fontId="6" fillId="0" borderId="21" xfId="4" applyFont="1" applyBorder="1" applyAlignment="1">
      <alignment horizontal="center" vertical="center" wrapText="1"/>
    </xf>
    <xf numFmtId="0" fontId="5" fillId="0" borderId="22" xfId="4" applyBorder="1" applyAlignment="1">
      <alignment horizontal="left" wrapText="1"/>
    </xf>
    <xf numFmtId="0" fontId="5" fillId="0" borderId="23" xfId="4" applyBorder="1" applyAlignment="1">
      <alignment horizontal="left" wrapText="1"/>
    </xf>
    <xf numFmtId="0" fontId="5" fillId="0" borderId="24" xfId="4" applyBorder="1" applyAlignment="1">
      <alignment horizontal="left" wrapText="1"/>
    </xf>
    <xf numFmtId="3" fontId="5" fillId="0" borderId="22" xfId="4" applyNumberFormat="1" applyBorder="1" applyAlignment="1">
      <alignment horizontal="right" vertical="center" wrapText="1"/>
    </xf>
    <xf numFmtId="3" fontId="5" fillId="0" borderId="24" xfId="4" applyNumberFormat="1" applyBorder="1" applyAlignment="1">
      <alignment horizontal="right" vertical="center" wrapText="1"/>
    </xf>
    <xf numFmtId="3" fontId="5" fillId="0" borderId="22" xfId="4" applyNumberFormat="1" applyBorder="1" applyAlignment="1">
      <alignment vertical="center" wrapText="1"/>
    </xf>
    <xf numFmtId="3" fontId="5" fillId="0" borderId="24" xfId="4" applyNumberFormat="1" applyBorder="1" applyAlignment="1">
      <alignment vertical="center" wrapText="1"/>
    </xf>
    <xf numFmtId="0" fontId="6" fillId="0" borderId="22" xfId="4" applyFont="1" applyBorder="1" applyAlignment="1">
      <alignment horizontal="right" vertical="center" wrapText="1"/>
    </xf>
    <xf numFmtId="0" fontId="6" fillId="0" borderId="24" xfId="4" applyFont="1" applyBorder="1" applyAlignment="1">
      <alignment horizontal="right" vertical="center" wrapText="1"/>
    </xf>
    <xf numFmtId="0" fontId="6" fillId="0" borderId="0" xfId="0" applyFont="1" applyAlignment="1">
      <alignment horizontal="center" wrapText="1"/>
    </xf>
    <xf numFmtId="0" fontId="14" fillId="0" borderId="1" xfId="3" applyFont="1" applyBorder="1" applyAlignment="1">
      <alignment horizontal="left" vertical="center" wrapText="1"/>
    </xf>
    <xf numFmtId="0" fontId="6" fillId="0" borderId="23" xfId="4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6" fillId="0" borderId="12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left" vertical="top" wrapText="1"/>
    </xf>
    <xf numFmtId="0" fontId="12" fillId="0" borderId="14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33" xfId="0" applyFont="1" applyBorder="1" applyAlignment="1">
      <alignment horizontal="left" vertical="top" wrapText="1"/>
    </xf>
    <xf numFmtId="0" fontId="12" fillId="0" borderId="23" xfId="0" applyFont="1" applyBorder="1" applyAlignment="1">
      <alignment horizontal="left" vertical="top" wrapText="1"/>
    </xf>
    <xf numFmtId="0" fontId="12" fillId="0" borderId="34" xfId="0" applyFont="1" applyBorder="1" applyAlignment="1">
      <alignment horizontal="left" vertical="top" wrapText="1"/>
    </xf>
    <xf numFmtId="0" fontId="0" fillId="0" borderId="2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2" fillId="0" borderId="35" xfId="0" applyFont="1" applyBorder="1" applyAlignment="1">
      <alignment horizontal="left" vertical="top" wrapText="1"/>
    </xf>
    <xf numFmtId="0" fontId="12" fillId="0" borderId="36" xfId="0" applyFont="1" applyBorder="1" applyAlignment="1">
      <alignment horizontal="left" vertical="top" wrapText="1"/>
    </xf>
    <xf numFmtId="0" fontId="12" fillId="0" borderId="37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38" xfId="0" applyFont="1" applyBorder="1" applyAlignment="1">
      <alignment horizontal="right"/>
    </xf>
    <xf numFmtId="166" fontId="13" fillId="0" borderId="39" xfId="0" applyNumberFormat="1" applyFont="1" applyBorder="1" applyAlignment="1">
      <alignment horizontal="center"/>
    </xf>
    <xf numFmtId="166" fontId="13" fillId="0" borderId="16" xfId="0" applyNumberFormat="1" applyFont="1" applyBorder="1" applyAlignment="1">
      <alignment horizontal="center"/>
    </xf>
    <xf numFmtId="0" fontId="6" fillId="0" borderId="1" xfId="4" applyFont="1" applyBorder="1" applyAlignment="1">
      <alignment horizontal="center" vertical="center"/>
    </xf>
  </cellXfs>
  <cellStyles count="6">
    <cellStyle name="Hipervínculo" xfId="5" builtinId="8"/>
    <cellStyle name="Moneda [0]" xfId="1" builtinId="7"/>
    <cellStyle name="Moneda 5" xfId="2" xr:uid="{2449F7BF-C3D2-4F54-B979-8E6E26934355}"/>
    <cellStyle name="Normal" xfId="0" builtinId="0"/>
    <cellStyle name="Normal 6" xfId="3" xr:uid="{167465B4-2EDF-4270-8A3D-9438D277EAC0}"/>
    <cellStyle name="Normal 7" xfId="4" xr:uid="{713CEE1D-5A47-46A9-A070-C48B05C831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114300</xdr:rowOff>
    </xdr:from>
    <xdr:to>
      <xdr:col>2</xdr:col>
      <xdr:colOff>1028700</xdr:colOff>
      <xdr:row>4</xdr:row>
      <xdr:rowOff>142875</xdr:rowOff>
    </xdr:to>
    <xdr:pic>
      <xdr:nvPicPr>
        <xdr:cNvPr id="2" name="Imagen 1" descr="Logotipo, nombre de la empresa&#10;&#10;Descripción generada automáticamente">
          <a:extLst>
            <a:ext uri="{FF2B5EF4-FFF2-40B4-BE49-F238E27FC236}">
              <a16:creationId xmlns:a16="http://schemas.microsoft.com/office/drawing/2014/main" id="{59C2CCDE-1F71-4C83-A4B1-6C56208D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" y="552450"/>
          <a:ext cx="9620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135891</xdr:colOff>
      <xdr:row>4</xdr:row>
      <xdr:rowOff>184467</xdr:rowOff>
    </xdr:from>
    <xdr:to>
      <xdr:col>2</xdr:col>
      <xdr:colOff>952501</xdr:colOff>
      <xdr:row>4</xdr:row>
      <xdr:rowOff>447675</xdr:rowOff>
    </xdr:to>
    <xdr:pic>
      <xdr:nvPicPr>
        <xdr:cNvPr id="3" name="Google Shape;86;p1">
          <a:extLst>
            <a:ext uri="{FF2B5EF4-FFF2-40B4-BE49-F238E27FC236}">
              <a16:creationId xmlns:a16="http://schemas.microsoft.com/office/drawing/2014/main" id="{2861CD8B-7244-4476-9533-739176892627}"/>
            </a:ext>
          </a:extLst>
        </xdr:cNvPr>
        <xdr:cNvPicPr/>
      </xdr:nvPicPr>
      <xdr:blipFill rotWithShape="1">
        <a:blip xmlns:r="http://schemas.openxmlformats.org/officeDocument/2006/relationships" r:embed="rId2">
          <a:alphaModFix/>
        </a:blip>
        <a:srcRect/>
        <a:stretch/>
      </xdr:blipFill>
      <xdr:spPr>
        <a:xfrm>
          <a:off x="631191" y="1384617"/>
          <a:ext cx="816610" cy="263208"/>
        </a:xfrm>
        <a:prstGeom prst="rect">
          <a:avLst/>
        </a:prstGeom>
        <a:noFill/>
        <a:ln>
          <a:noFill/>
        </a:ln>
        <a:effectLst>
          <a:outerShdw blurRad="292100" dist="139700" dir="2700000" algn="tl" rotWithShape="0">
            <a:srgbClr val="333333">
              <a:alpha val="64705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</xdr:row>
      <xdr:rowOff>152400</xdr:rowOff>
    </xdr:from>
    <xdr:to>
      <xdr:col>2</xdr:col>
      <xdr:colOff>542925</xdr:colOff>
      <xdr:row>7</xdr:row>
      <xdr:rowOff>9525</xdr:rowOff>
    </xdr:to>
    <xdr:pic>
      <xdr:nvPicPr>
        <xdr:cNvPr id="4385" name="Picture 31">
          <a:extLst>
            <a:ext uri="{FF2B5EF4-FFF2-40B4-BE49-F238E27FC236}">
              <a16:creationId xmlns:a16="http://schemas.microsoft.com/office/drawing/2014/main" id="{F74C4E21-CC47-096D-978F-43AA889AB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7175"/>
          <a:ext cx="91440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9525</xdr:colOff>
      <xdr:row>1</xdr:row>
      <xdr:rowOff>85725</xdr:rowOff>
    </xdr:from>
    <xdr:to>
      <xdr:col>13</xdr:col>
      <xdr:colOff>1000125</xdr:colOff>
      <xdr:row>6</xdr:row>
      <xdr:rowOff>104775</xdr:rowOff>
    </xdr:to>
    <xdr:pic>
      <xdr:nvPicPr>
        <xdr:cNvPr id="4386" name="8 Imagen">
          <a:extLst>
            <a:ext uri="{FF2B5EF4-FFF2-40B4-BE49-F238E27FC236}">
              <a16:creationId xmlns:a16="http://schemas.microsoft.com/office/drawing/2014/main" id="{E727A545-A33B-2C91-2E7F-820DDE3CA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0" y="190500"/>
          <a:ext cx="1562100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server/SubInfraestructura/PROXY/Estudio%20de%20Mercado/Cotizaciones/CONFIGURADOR%20MCAFEE%20WEB%20GATEWAY_%20CATAST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 (2)"/>
      <sheetName val="Hoja1"/>
      <sheetName val="CN 1 AÑO"/>
      <sheetName val="COTIZACIONES"/>
      <sheetName val="SIA"/>
      <sheetName val="Amortización CEA - ETB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td@sdtingenieria.com" TargetMode="External"/><Relationship Id="rId2" Type="http://schemas.openxmlformats.org/officeDocument/2006/relationships/hyperlink" Target="mailto:jmejia@opengroupsa.com" TargetMode="External"/><Relationship Id="rId1" Type="http://schemas.openxmlformats.org/officeDocument/2006/relationships/hyperlink" Target="mailto:cristian.valencia@spectrumt.co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95260-E9D7-4CE6-B6D3-6554BF7E2CC3}">
  <dimension ref="A1:V46"/>
  <sheetViews>
    <sheetView tabSelected="1" topLeftCell="B1" zoomScale="80" zoomScaleNormal="80" workbookViewId="0">
      <selection activeCell="D3" sqref="D3:H3"/>
    </sheetView>
  </sheetViews>
  <sheetFormatPr baseColWidth="10" defaultColWidth="11.5" defaultRowHeight="15" x14ac:dyDescent="0.2"/>
  <cols>
    <col min="1" max="1" width="1.5" style="102" customWidth="1"/>
    <col min="2" max="2" width="5.83203125" style="1" bestFit="1" customWidth="1"/>
    <col min="3" max="3" width="24.33203125" style="1" customWidth="1"/>
    <col min="4" max="4" width="41.83203125" style="1" customWidth="1"/>
    <col min="5" max="5" width="11.83203125" style="1" customWidth="1"/>
    <col min="6" max="6" width="15.83203125" style="1" customWidth="1"/>
    <col min="7" max="22" width="17.1640625" style="18" customWidth="1"/>
    <col min="23" max="16384" width="11.5" style="1"/>
  </cols>
  <sheetData>
    <row r="1" spans="2:22" ht="16" thickBot="1" x14ac:dyDescent="0.25"/>
    <row r="2" spans="2:22" ht="20.25" customHeight="1" x14ac:dyDescent="0.2">
      <c r="B2" s="103"/>
      <c r="C2" s="104"/>
      <c r="D2" s="130" t="s">
        <v>121</v>
      </c>
      <c r="E2" s="131"/>
      <c r="F2" s="131"/>
      <c r="G2" s="131"/>
      <c r="H2" s="131"/>
      <c r="I2" s="131"/>
      <c r="J2" s="131"/>
      <c r="K2" s="131"/>
      <c r="L2" s="131"/>
      <c r="M2" s="131"/>
      <c r="N2" s="132"/>
      <c r="O2" s="1"/>
      <c r="P2" s="1"/>
      <c r="Q2" s="1"/>
      <c r="R2" s="1"/>
      <c r="S2" s="1"/>
      <c r="T2" s="1"/>
      <c r="U2" s="1"/>
      <c r="V2" s="1"/>
    </row>
    <row r="3" spans="2:22" ht="31.25" customHeight="1" x14ac:dyDescent="0.2">
      <c r="B3" s="105"/>
      <c r="C3" s="106"/>
      <c r="D3" s="109" t="s">
        <v>124</v>
      </c>
      <c r="E3" s="110"/>
      <c r="F3" s="110"/>
      <c r="G3" s="110"/>
      <c r="H3" s="110"/>
      <c r="I3" s="133" t="s">
        <v>123</v>
      </c>
      <c r="J3" s="133"/>
      <c r="K3" s="133"/>
      <c r="L3" s="133"/>
      <c r="M3" s="133"/>
      <c r="N3" s="134"/>
      <c r="O3" s="1"/>
      <c r="P3" s="1"/>
      <c r="Q3" s="1"/>
      <c r="R3" s="1"/>
      <c r="S3" s="1"/>
      <c r="T3" s="1"/>
      <c r="U3" s="1"/>
      <c r="V3" s="1"/>
    </row>
    <row r="4" spans="2:22" ht="30" customHeight="1" x14ac:dyDescent="0.2">
      <c r="B4" s="105"/>
      <c r="C4" s="106"/>
      <c r="D4" s="111" t="s">
        <v>0</v>
      </c>
      <c r="E4" s="112"/>
      <c r="F4" s="112"/>
      <c r="G4" s="112"/>
      <c r="H4" s="112"/>
      <c r="I4" s="133" t="s">
        <v>109</v>
      </c>
      <c r="J4" s="133"/>
      <c r="K4" s="133"/>
      <c r="L4" s="133"/>
      <c r="M4" s="133"/>
      <c r="N4" s="134"/>
      <c r="O4" s="1"/>
      <c r="P4" s="1"/>
      <c r="Q4" s="1"/>
      <c r="R4" s="1"/>
      <c r="S4" s="1"/>
      <c r="T4" s="1"/>
      <c r="U4" s="1"/>
      <c r="V4" s="1"/>
    </row>
    <row r="5" spans="2:22" ht="41" customHeight="1" x14ac:dyDescent="0.2">
      <c r="B5" s="105"/>
      <c r="C5" s="106"/>
      <c r="D5" s="111"/>
      <c r="E5" s="112"/>
      <c r="F5" s="112"/>
      <c r="G5" s="112"/>
      <c r="H5" s="112"/>
      <c r="I5" s="135" t="s">
        <v>122</v>
      </c>
      <c r="J5" s="135"/>
      <c r="K5" s="135"/>
      <c r="L5" s="135"/>
      <c r="M5" s="135"/>
      <c r="N5" s="136"/>
      <c r="O5" s="1"/>
      <c r="P5" s="1"/>
      <c r="Q5" s="1"/>
      <c r="R5" s="1"/>
      <c r="S5" s="1"/>
      <c r="T5" s="1"/>
      <c r="U5" s="1"/>
      <c r="V5" s="1"/>
    </row>
    <row r="6" spans="2:22" ht="20.25" customHeight="1" thickBot="1" x14ac:dyDescent="0.25">
      <c r="B6" s="107"/>
      <c r="C6" s="108"/>
      <c r="D6" s="137" t="s">
        <v>1</v>
      </c>
      <c r="E6" s="138"/>
      <c r="F6" s="138"/>
      <c r="G6" s="138"/>
      <c r="H6" s="138"/>
      <c r="I6" s="138"/>
      <c r="J6" s="138"/>
      <c r="K6" s="138"/>
      <c r="L6" s="138"/>
      <c r="M6" s="138"/>
      <c r="N6" s="63">
        <v>45714</v>
      </c>
      <c r="O6" s="1"/>
      <c r="P6" s="1"/>
      <c r="Q6" s="1"/>
      <c r="R6" s="1"/>
      <c r="S6" s="1"/>
      <c r="T6" s="1"/>
      <c r="U6" s="1"/>
      <c r="V6" s="1"/>
    </row>
    <row r="7" spans="2:22" ht="20.25" customHeight="1" thickBot="1" x14ac:dyDescent="0.25">
      <c r="B7" s="113"/>
      <c r="C7" s="113"/>
      <c r="D7" s="114"/>
      <c r="E7" s="114"/>
      <c r="F7" s="114"/>
      <c r="G7" s="114"/>
      <c r="H7" s="114"/>
      <c r="I7" s="114"/>
      <c r="J7" s="114"/>
      <c r="K7" s="39"/>
      <c r="L7" s="39"/>
      <c r="M7" s="39"/>
      <c r="N7" s="40"/>
      <c r="O7" s="39"/>
      <c r="P7" s="39"/>
      <c r="Q7" s="39"/>
      <c r="R7" s="40"/>
      <c r="S7" s="39"/>
      <c r="T7" s="39"/>
      <c r="U7" s="39"/>
      <c r="V7" s="40"/>
    </row>
    <row r="8" spans="2:22" ht="18.5" customHeight="1" thickBot="1" x14ac:dyDescent="0.25">
      <c r="B8" s="121" t="s">
        <v>104</v>
      </c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3"/>
    </row>
    <row r="9" spans="2:22" ht="20" thickBot="1" x14ac:dyDescent="0.25">
      <c r="B9" s="15"/>
      <c r="C9" s="15"/>
      <c r="D9" s="124" t="s">
        <v>59</v>
      </c>
      <c r="E9" s="125"/>
      <c r="F9" s="126"/>
      <c r="G9" s="127" t="s">
        <v>91</v>
      </c>
      <c r="H9" s="128"/>
      <c r="I9" s="128"/>
      <c r="J9" s="129"/>
      <c r="K9" s="127" t="s">
        <v>115</v>
      </c>
      <c r="L9" s="128"/>
      <c r="M9" s="128"/>
      <c r="N9" s="129"/>
      <c r="O9" s="127" t="s">
        <v>116</v>
      </c>
      <c r="P9" s="128"/>
      <c r="Q9" s="128"/>
      <c r="R9" s="129"/>
      <c r="S9" s="127" t="s">
        <v>117</v>
      </c>
      <c r="T9" s="128"/>
      <c r="U9" s="128"/>
      <c r="V9" s="129"/>
    </row>
    <row r="10" spans="2:22" ht="19" x14ac:dyDescent="0.2">
      <c r="B10" s="15"/>
      <c r="C10" s="15"/>
      <c r="D10" s="96" t="s">
        <v>62</v>
      </c>
      <c r="E10" s="97"/>
      <c r="F10" s="98"/>
      <c r="G10" s="99" t="s">
        <v>82</v>
      </c>
      <c r="H10" s="100"/>
      <c r="I10" s="100"/>
      <c r="J10" s="101"/>
      <c r="K10" s="99" t="s">
        <v>74</v>
      </c>
      <c r="L10" s="100"/>
      <c r="M10" s="100"/>
      <c r="N10" s="101"/>
      <c r="O10" s="99" t="s">
        <v>87</v>
      </c>
      <c r="P10" s="100"/>
      <c r="Q10" s="100"/>
      <c r="R10" s="101"/>
      <c r="S10" s="99" t="s">
        <v>99</v>
      </c>
      <c r="T10" s="100"/>
      <c r="U10" s="100"/>
      <c r="V10" s="101"/>
    </row>
    <row r="11" spans="2:22" ht="19" x14ac:dyDescent="0.2">
      <c r="B11" s="15"/>
      <c r="C11" s="15"/>
      <c r="D11" s="87" t="s">
        <v>63</v>
      </c>
      <c r="E11" s="88"/>
      <c r="F11" s="89"/>
      <c r="G11" s="90" t="s">
        <v>70</v>
      </c>
      <c r="H11" s="91"/>
      <c r="I11" s="91"/>
      <c r="J11" s="92"/>
      <c r="K11" s="90" t="s">
        <v>70</v>
      </c>
      <c r="L11" s="91"/>
      <c r="M11" s="91"/>
      <c r="N11" s="92"/>
      <c r="O11" s="90" t="s">
        <v>70</v>
      </c>
      <c r="P11" s="91"/>
      <c r="Q11" s="91"/>
      <c r="R11" s="92"/>
      <c r="S11" s="90" t="s">
        <v>70</v>
      </c>
      <c r="T11" s="91"/>
      <c r="U11" s="91"/>
      <c r="V11" s="92"/>
    </row>
    <row r="12" spans="2:22" ht="19" x14ac:dyDescent="0.2">
      <c r="B12" s="15"/>
      <c r="C12" s="15"/>
      <c r="D12" s="87" t="s">
        <v>64</v>
      </c>
      <c r="E12" s="88"/>
      <c r="F12" s="89"/>
      <c r="G12" s="90" t="s">
        <v>83</v>
      </c>
      <c r="H12" s="91"/>
      <c r="I12" s="91"/>
      <c r="J12" s="92"/>
      <c r="K12" s="90" t="s">
        <v>75</v>
      </c>
      <c r="L12" s="91"/>
      <c r="M12" s="91"/>
      <c r="N12" s="92"/>
      <c r="O12" s="90" t="s">
        <v>83</v>
      </c>
      <c r="P12" s="91"/>
      <c r="Q12" s="91"/>
      <c r="R12" s="92"/>
      <c r="S12" s="90" t="s">
        <v>100</v>
      </c>
      <c r="T12" s="91"/>
      <c r="U12" s="91"/>
      <c r="V12" s="92"/>
    </row>
    <row r="13" spans="2:22" ht="35" customHeight="1" x14ac:dyDescent="0.2">
      <c r="B13" s="15"/>
      <c r="C13" s="15"/>
      <c r="D13" s="115" t="s">
        <v>23</v>
      </c>
      <c r="E13" s="116"/>
      <c r="F13" s="117"/>
      <c r="G13" s="90" t="s">
        <v>84</v>
      </c>
      <c r="H13" s="91"/>
      <c r="I13" s="91"/>
      <c r="J13" s="92"/>
      <c r="K13" s="90" t="s">
        <v>76</v>
      </c>
      <c r="L13" s="91"/>
      <c r="M13" s="91"/>
      <c r="N13" s="92"/>
      <c r="O13" s="90" t="s">
        <v>88</v>
      </c>
      <c r="P13" s="91"/>
      <c r="Q13" s="91"/>
      <c r="R13" s="92"/>
      <c r="S13" s="90" t="s">
        <v>101</v>
      </c>
      <c r="T13" s="91"/>
      <c r="U13" s="91"/>
      <c r="V13" s="92"/>
    </row>
    <row r="14" spans="2:22" ht="19" x14ac:dyDescent="0.2">
      <c r="B14" s="15"/>
      <c r="C14" s="15"/>
      <c r="D14" s="87" t="s">
        <v>24</v>
      </c>
      <c r="E14" s="88"/>
      <c r="F14" s="89"/>
      <c r="G14" s="90" t="s">
        <v>85</v>
      </c>
      <c r="H14" s="91"/>
      <c r="I14" s="91"/>
      <c r="J14" s="92"/>
      <c r="K14" s="90" t="s">
        <v>77</v>
      </c>
      <c r="L14" s="91"/>
      <c r="M14" s="91"/>
      <c r="N14" s="92"/>
      <c r="O14" s="90" t="s">
        <v>77</v>
      </c>
      <c r="P14" s="91"/>
      <c r="Q14" s="91"/>
      <c r="R14" s="92"/>
      <c r="S14" s="90" t="s">
        <v>85</v>
      </c>
      <c r="T14" s="91"/>
      <c r="U14" s="91"/>
      <c r="V14" s="92"/>
    </row>
    <row r="15" spans="2:22" ht="19" x14ac:dyDescent="0.2">
      <c r="B15" s="15"/>
      <c r="C15" s="15"/>
      <c r="D15" s="87" t="s">
        <v>25</v>
      </c>
      <c r="E15" s="88"/>
      <c r="F15" s="89"/>
      <c r="G15" s="90">
        <v>3167421195</v>
      </c>
      <c r="H15" s="91"/>
      <c r="I15" s="91"/>
      <c r="J15" s="92"/>
      <c r="K15" s="90">
        <v>3007064175</v>
      </c>
      <c r="L15" s="91"/>
      <c r="M15" s="91"/>
      <c r="N15" s="92"/>
      <c r="O15" s="90" t="s">
        <v>89</v>
      </c>
      <c r="P15" s="91"/>
      <c r="Q15" s="91"/>
      <c r="R15" s="92"/>
      <c r="S15" s="90" t="s">
        <v>102</v>
      </c>
      <c r="T15" s="91"/>
      <c r="U15" s="91"/>
      <c r="V15" s="92"/>
    </row>
    <row r="16" spans="2:22" ht="31.5" customHeight="1" x14ac:dyDescent="0.2">
      <c r="B16" s="15"/>
      <c r="C16" s="15"/>
      <c r="D16" s="87" t="s">
        <v>26</v>
      </c>
      <c r="E16" s="88"/>
      <c r="F16" s="89"/>
      <c r="G16" s="93" t="s">
        <v>86</v>
      </c>
      <c r="H16" s="94"/>
      <c r="I16" s="94"/>
      <c r="J16" s="95"/>
      <c r="K16" s="93" t="s">
        <v>78</v>
      </c>
      <c r="L16" s="94"/>
      <c r="M16" s="94"/>
      <c r="N16" s="95"/>
      <c r="O16" s="93" t="s">
        <v>90</v>
      </c>
      <c r="P16" s="94"/>
      <c r="Q16" s="94"/>
      <c r="R16" s="95"/>
      <c r="S16" s="93" t="s">
        <v>103</v>
      </c>
      <c r="T16" s="94"/>
      <c r="U16" s="94"/>
      <c r="V16" s="95"/>
    </row>
    <row r="17" spans="1:22" ht="19" x14ac:dyDescent="0.2">
      <c r="B17" s="15"/>
      <c r="C17" s="15"/>
      <c r="D17" s="87" t="s">
        <v>65</v>
      </c>
      <c r="E17" s="88"/>
      <c r="F17" s="89"/>
      <c r="G17" s="90" t="s">
        <v>66</v>
      </c>
      <c r="H17" s="91"/>
      <c r="I17" s="91"/>
      <c r="J17" s="92"/>
      <c r="K17" s="90" t="s">
        <v>66</v>
      </c>
      <c r="L17" s="91"/>
      <c r="M17" s="91"/>
      <c r="N17" s="92"/>
      <c r="O17" s="90" t="s">
        <v>66</v>
      </c>
      <c r="P17" s="91"/>
      <c r="Q17" s="91"/>
      <c r="R17" s="92"/>
      <c r="S17" s="90" t="s">
        <v>66</v>
      </c>
      <c r="T17" s="91"/>
      <c r="U17" s="91"/>
      <c r="V17" s="92"/>
    </row>
    <row r="18" spans="1:22" ht="19" x14ac:dyDescent="0.2">
      <c r="B18" s="15"/>
      <c r="C18" s="15"/>
      <c r="D18" s="87" t="s">
        <v>60</v>
      </c>
      <c r="E18" s="88"/>
      <c r="F18" s="89"/>
      <c r="G18" s="90" t="s">
        <v>61</v>
      </c>
      <c r="H18" s="91"/>
      <c r="I18" s="91"/>
      <c r="J18" s="92"/>
      <c r="K18" s="90" t="s">
        <v>61</v>
      </c>
      <c r="L18" s="91"/>
      <c r="M18" s="91"/>
      <c r="N18" s="92"/>
      <c r="O18" s="90" t="s">
        <v>61</v>
      </c>
      <c r="P18" s="91"/>
      <c r="Q18" s="91"/>
      <c r="R18" s="92"/>
      <c r="S18" s="90" t="s">
        <v>61</v>
      </c>
      <c r="T18" s="91"/>
      <c r="U18" s="91"/>
      <c r="V18" s="92"/>
    </row>
    <row r="19" spans="1:22" ht="18.5" customHeight="1" x14ac:dyDescent="0.2">
      <c r="B19" s="15"/>
      <c r="C19" s="15"/>
      <c r="D19" s="87" t="s">
        <v>68</v>
      </c>
      <c r="E19" s="88"/>
      <c r="F19" s="89"/>
      <c r="G19" s="90" t="s">
        <v>79</v>
      </c>
      <c r="H19" s="91"/>
      <c r="I19" s="91"/>
      <c r="J19" s="92"/>
      <c r="K19" s="90" t="s">
        <v>71</v>
      </c>
      <c r="L19" s="91"/>
      <c r="M19" s="91"/>
      <c r="N19" s="92"/>
      <c r="O19" s="90" t="s">
        <v>92</v>
      </c>
      <c r="P19" s="91"/>
      <c r="Q19" s="91"/>
      <c r="R19" s="92"/>
      <c r="S19" s="90" t="s">
        <v>96</v>
      </c>
      <c r="T19" s="91"/>
      <c r="U19" s="91"/>
      <c r="V19" s="92"/>
    </row>
    <row r="20" spans="1:22" ht="28.5" customHeight="1" x14ac:dyDescent="0.2">
      <c r="B20" s="15"/>
      <c r="C20" s="15"/>
      <c r="D20" s="87" t="s">
        <v>69</v>
      </c>
      <c r="E20" s="88"/>
      <c r="F20" s="89"/>
      <c r="G20" s="90" t="s">
        <v>80</v>
      </c>
      <c r="H20" s="91"/>
      <c r="I20" s="91"/>
      <c r="J20" s="92"/>
      <c r="K20" s="90" t="s">
        <v>72</v>
      </c>
      <c r="L20" s="91"/>
      <c r="M20" s="91"/>
      <c r="N20" s="92"/>
      <c r="O20" s="90" t="s">
        <v>93</v>
      </c>
      <c r="P20" s="91"/>
      <c r="Q20" s="91"/>
      <c r="R20" s="92"/>
      <c r="S20" s="90" t="s">
        <v>97</v>
      </c>
      <c r="T20" s="91"/>
      <c r="U20" s="91"/>
      <c r="V20" s="92"/>
    </row>
    <row r="21" spans="1:22" ht="30.5" customHeight="1" thickBot="1" x14ac:dyDescent="0.25">
      <c r="B21" s="15"/>
      <c r="C21" s="15"/>
      <c r="D21" s="118" t="s">
        <v>94</v>
      </c>
      <c r="E21" s="119"/>
      <c r="F21" s="120"/>
      <c r="G21" s="84" t="s">
        <v>81</v>
      </c>
      <c r="H21" s="85"/>
      <c r="I21" s="85"/>
      <c r="J21" s="86"/>
      <c r="K21" s="84" t="s">
        <v>73</v>
      </c>
      <c r="L21" s="85"/>
      <c r="M21" s="85"/>
      <c r="N21" s="86"/>
      <c r="O21" s="84" t="s">
        <v>95</v>
      </c>
      <c r="P21" s="85"/>
      <c r="Q21" s="85"/>
      <c r="R21" s="86"/>
      <c r="S21" s="84" t="s">
        <v>98</v>
      </c>
      <c r="T21" s="85"/>
      <c r="U21" s="85"/>
      <c r="V21" s="86"/>
    </row>
    <row r="22" spans="1:22" ht="36" thickTop="1" thickBot="1" x14ac:dyDescent="0.25">
      <c r="B22" s="27" t="s">
        <v>118</v>
      </c>
      <c r="C22" s="75" t="s">
        <v>4</v>
      </c>
      <c r="D22" s="76"/>
      <c r="E22" s="28" t="s">
        <v>5</v>
      </c>
      <c r="F22" s="29" t="s">
        <v>6</v>
      </c>
      <c r="G22" s="24" t="s">
        <v>7</v>
      </c>
      <c r="H22" s="23" t="s">
        <v>8</v>
      </c>
      <c r="I22" s="23" t="s">
        <v>9</v>
      </c>
      <c r="J22" s="23" t="s">
        <v>10</v>
      </c>
      <c r="K22" s="24" t="s">
        <v>7</v>
      </c>
      <c r="L22" s="23" t="s">
        <v>8</v>
      </c>
      <c r="M22" s="23" t="s">
        <v>9</v>
      </c>
      <c r="N22" s="23" t="s">
        <v>10</v>
      </c>
      <c r="O22" s="24" t="s">
        <v>7</v>
      </c>
      <c r="P22" s="23" t="s">
        <v>8</v>
      </c>
      <c r="Q22" s="23" t="s">
        <v>9</v>
      </c>
      <c r="R22" s="23" t="s">
        <v>10</v>
      </c>
      <c r="S22" s="24" t="s">
        <v>7</v>
      </c>
      <c r="T22" s="23" t="s">
        <v>8</v>
      </c>
      <c r="U22" s="23" t="s">
        <v>9</v>
      </c>
      <c r="V22" s="23" t="s">
        <v>10</v>
      </c>
    </row>
    <row r="23" spans="1:22" ht="83" customHeight="1" x14ac:dyDescent="0.2">
      <c r="B23" s="30">
        <v>1</v>
      </c>
      <c r="C23" s="77" t="s">
        <v>11</v>
      </c>
      <c r="D23" s="78"/>
      <c r="E23" s="17">
        <v>1</v>
      </c>
      <c r="F23" s="31" t="s">
        <v>12</v>
      </c>
      <c r="G23" s="25">
        <v>19893801143</v>
      </c>
      <c r="H23" s="20">
        <f t="shared" ref="H23:H28" si="0">ROUND((E23*G23),0)</f>
        <v>19893801143</v>
      </c>
      <c r="I23" s="21">
        <f t="shared" ref="I23:I28" si="1">ROUND((H23*19%),0)</f>
        <v>3779822217</v>
      </c>
      <c r="J23" s="22">
        <f t="shared" ref="J23:J28" si="2">ROUND((H23+I23),0)</f>
        <v>23673623360</v>
      </c>
      <c r="K23" s="25">
        <v>13893566000</v>
      </c>
      <c r="L23" s="20">
        <f t="shared" ref="L23:L28" si="3">ROUND((E23*K23),0)</f>
        <v>13893566000</v>
      </c>
      <c r="M23" s="21">
        <f t="shared" ref="M23:M28" si="4">ROUND((L23*19%),0)</f>
        <v>2639777540</v>
      </c>
      <c r="N23" s="22">
        <f t="shared" ref="N23:N28" si="5">ROUND((L23+M23),0)</f>
        <v>16533343540</v>
      </c>
      <c r="O23" s="25">
        <v>13722228199</v>
      </c>
      <c r="P23" s="20">
        <f t="shared" ref="P23:P28" si="6">ROUND((E23*O23),0)</f>
        <v>13722228199</v>
      </c>
      <c r="Q23" s="21">
        <f t="shared" ref="Q23:Q28" si="7">ROUND((P23*19%),0)</f>
        <v>2607223358</v>
      </c>
      <c r="R23" s="22">
        <f t="shared" ref="R23:R28" si="8">ROUND((P23+Q23),0)</f>
        <v>16329451557</v>
      </c>
      <c r="S23" s="25">
        <v>19340641741</v>
      </c>
      <c r="T23" s="20">
        <f t="shared" ref="T23:T28" si="9">ROUND((E23*S23),0)</f>
        <v>19340641741</v>
      </c>
      <c r="U23" s="21">
        <f t="shared" ref="U23:U28" si="10">ROUND((T23*19%),0)</f>
        <v>3674721931</v>
      </c>
      <c r="V23" s="22">
        <f t="shared" ref="V23:V28" si="11">ROUND((T23+U23),0)</f>
        <v>23015363672</v>
      </c>
    </row>
    <row r="24" spans="1:22" ht="93.5" customHeight="1" x14ac:dyDescent="0.2">
      <c r="B24" s="32">
        <v>2</v>
      </c>
      <c r="C24" s="67" t="s">
        <v>13</v>
      </c>
      <c r="D24" s="68"/>
      <c r="E24" s="16">
        <v>1</v>
      </c>
      <c r="F24" s="33" t="s">
        <v>12</v>
      </c>
      <c r="G24" s="26">
        <v>3991072663</v>
      </c>
      <c r="H24" s="20">
        <f t="shared" si="0"/>
        <v>3991072663</v>
      </c>
      <c r="I24" s="21">
        <f t="shared" si="1"/>
        <v>758303806</v>
      </c>
      <c r="J24" s="22">
        <f t="shared" si="2"/>
        <v>4749376469</v>
      </c>
      <c r="K24" s="26">
        <v>7045700000</v>
      </c>
      <c r="L24" s="20">
        <f t="shared" si="3"/>
        <v>7045700000</v>
      </c>
      <c r="M24" s="21">
        <f t="shared" si="4"/>
        <v>1338683000</v>
      </c>
      <c r="N24" s="22">
        <f t="shared" si="5"/>
        <v>8384383000</v>
      </c>
      <c r="O24" s="26">
        <v>7015506373</v>
      </c>
      <c r="P24" s="20">
        <f t="shared" si="6"/>
        <v>7015506373</v>
      </c>
      <c r="Q24" s="21">
        <f t="shared" si="7"/>
        <v>1332946211</v>
      </c>
      <c r="R24" s="22">
        <f t="shared" si="8"/>
        <v>8348452584</v>
      </c>
      <c r="S24" s="26">
        <v>3880388031</v>
      </c>
      <c r="T24" s="20">
        <f t="shared" si="9"/>
        <v>3880388031</v>
      </c>
      <c r="U24" s="21">
        <f t="shared" si="10"/>
        <v>737273726</v>
      </c>
      <c r="V24" s="22">
        <f t="shared" si="11"/>
        <v>4617661757</v>
      </c>
    </row>
    <row r="25" spans="1:22" ht="72" customHeight="1" x14ac:dyDescent="0.2">
      <c r="B25" s="32">
        <v>3</v>
      </c>
      <c r="C25" s="67" t="s">
        <v>14</v>
      </c>
      <c r="D25" s="68"/>
      <c r="E25" s="16">
        <v>1</v>
      </c>
      <c r="F25" s="33" t="s">
        <v>12</v>
      </c>
      <c r="G25" s="26">
        <v>696100825</v>
      </c>
      <c r="H25" s="20">
        <f t="shared" si="0"/>
        <v>696100825</v>
      </c>
      <c r="I25" s="21">
        <f t="shared" si="1"/>
        <v>132259157</v>
      </c>
      <c r="J25" s="22">
        <f t="shared" si="2"/>
        <v>828359982</v>
      </c>
      <c r="K25" s="26">
        <v>1165450000</v>
      </c>
      <c r="L25" s="20">
        <f t="shared" si="3"/>
        <v>1165450000</v>
      </c>
      <c r="M25" s="21">
        <f t="shared" si="4"/>
        <v>221435500</v>
      </c>
      <c r="N25" s="22">
        <f t="shared" si="5"/>
        <v>1386885500</v>
      </c>
      <c r="O25" s="26">
        <v>1116121092</v>
      </c>
      <c r="P25" s="20">
        <f t="shared" si="6"/>
        <v>1116121092</v>
      </c>
      <c r="Q25" s="21">
        <f t="shared" si="7"/>
        <v>212063007</v>
      </c>
      <c r="R25" s="22">
        <f t="shared" si="8"/>
        <v>1328184099</v>
      </c>
      <c r="S25" s="26">
        <v>676857431</v>
      </c>
      <c r="T25" s="20">
        <f t="shared" si="9"/>
        <v>676857431</v>
      </c>
      <c r="U25" s="21">
        <f t="shared" si="10"/>
        <v>128602912</v>
      </c>
      <c r="V25" s="22">
        <f t="shared" si="11"/>
        <v>805460343</v>
      </c>
    </row>
    <row r="26" spans="1:22" ht="85" customHeight="1" x14ac:dyDescent="0.2">
      <c r="B26" s="32">
        <v>4</v>
      </c>
      <c r="C26" s="67" t="s">
        <v>15</v>
      </c>
      <c r="D26" s="68"/>
      <c r="E26" s="16">
        <v>1</v>
      </c>
      <c r="F26" s="33" t="s">
        <v>12</v>
      </c>
      <c r="G26" s="26">
        <v>2211929583</v>
      </c>
      <c r="H26" s="20">
        <f t="shared" si="0"/>
        <v>2211929583</v>
      </c>
      <c r="I26" s="21">
        <f t="shared" si="1"/>
        <v>420266621</v>
      </c>
      <c r="J26" s="22">
        <f t="shared" si="2"/>
        <v>2632196204</v>
      </c>
      <c r="K26" s="26">
        <v>3193999021</v>
      </c>
      <c r="L26" s="20">
        <f t="shared" si="3"/>
        <v>3193999021</v>
      </c>
      <c r="M26" s="21">
        <f t="shared" si="4"/>
        <v>606859814</v>
      </c>
      <c r="N26" s="22">
        <f t="shared" si="5"/>
        <v>3800858835</v>
      </c>
      <c r="O26" s="26">
        <v>3333303924</v>
      </c>
      <c r="P26" s="20">
        <f t="shared" si="6"/>
        <v>3333303924</v>
      </c>
      <c r="Q26" s="21">
        <f t="shared" si="7"/>
        <v>633327746</v>
      </c>
      <c r="R26" s="22">
        <f t="shared" si="8"/>
        <v>3966631670</v>
      </c>
      <c r="S26" s="26">
        <v>2150617768</v>
      </c>
      <c r="T26" s="20">
        <f t="shared" si="9"/>
        <v>2150617768</v>
      </c>
      <c r="U26" s="21">
        <f t="shared" si="10"/>
        <v>408617376</v>
      </c>
      <c r="V26" s="22">
        <f t="shared" si="11"/>
        <v>2559235144</v>
      </c>
    </row>
    <row r="27" spans="1:22" ht="87" customHeight="1" x14ac:dyDescent="0.2">
      <c r="B27" s="32">
        <v>5</v>
      </c>
      <c r="C27" s="67" t="s">
        <v>16</v>
      </c>
      <c r="D27" s="68"/>
      <c r="E27" s="16">
        <v>1</v>
      </c>
      <c r="F27" s="33" t="s">
        <v>12</v>
      </c>
      <c r="G27" s="26">
        <v>603499136</v>
      </c>
      <c r="H27" s="20">
        <f t="shared" si="0"/>
        <v>603499136</v>
      </c>
      <c r="I27" s="21">
        <f t="shared" si="1"/>
        <v>114664836</v>
      </c>
      <c r="J27" s="22">
        <f t="shared" si="2"/>
        <v>718163972</v>
      </c>
      <c r="K27" s="26">
        <v>1354500000</v>
      </c>
      <c r="L27" s="20">
        <f t="shared" si="3"/>
        <v>1354500000</v>
      </c>
      <c r="M27" s="21">
        <f t="shared" si="4"/>
        <v>257355000</v>
      </c>
      <c r="N27" s="22">
        <f t="shared" si="5"/>
        <v>1611855000</v>
      </c>
      <c r="O27" s="26">
        <v>1388909193</v>
      </c>
      <c r="P27" s="20">
        <f t="shared" si="6"/>
        <v>1388909193</v>
      </c>
      <c r="Q27" s="21">
        <f t="shared" si="7"/>
        <v>263892747</v>
      </c>
      <c r="R27" s="22">
        <f t="shared" si="8"/>
        <v>1652801940</v>
      </c>
      <c r="S27" s="26">
        <v>586953714</v>
      </c>
      <c r="T27" s="20">
        <f t="shared" si="9"/>
        <v>586953714</v>
      </c>
      <c r="U27" s="21">
        <f t="shared" si="10"/>
        <v>111521206</v>
      </c>
      <c r="V27" s="22">
        <f t="shared" si="11"/>
        <v>698474920</v>
      </c>
    </row>
    <row r="28" spans="1:22" ht="48" customHeight="1" thickBot="1" x14ac:dyDescent="0.25">
      <c r="B28" s="34">
        <v>6</v>
      </c>
      <c r="C28" s="69" t="s">
        <v>17</v>
      </c>
      <c r="D28" s="70"/>
      <c r="E28" s="35">
        <v>1</v>
      </c>
      <c r="F28" s="36" t="s">
        <v>12</v>
      </c>
      <c r="G28" s="41">
        <v>372934650</v>
      </c>
      <c r="H28" s="42">
        <f t="shared" si="0"/>
        <v>372934650</v>
      </c>
      <c r="I28" s="43">
        <f t="shared" si="1"/>
        <v>70857584</v>
      </c>
      <c r="J28" s="44">
        <f t="shared" si="2"/>
        <v>443792234</v>
      </c>
      <c r="K28" s="41">
        <v>448302240</v>
      </c>
      <c r="L28" s="42">
        <f t="shared" si="3"/>
        <v>448302240</v>
      </c>
      <c r="M28" s="43">
        <f t="shared" si="4"/>
        <v>85177426</v>
      </c>
      <c r="N28" s="44">
        <f t="shared" si="5"/>
        <v>533479666</v>
      </c>
      <c r="O28" s="41">
        <v>459915434</v>
      </c>
      <c r="P28" s="42">
        <f t="shared" si="6"/>
        <v>459915434</v>
      </c>
      <c r="Q28" s="43">
        <f t="shared" si="7"/>
        <v>87383932</v>
      </c>
      <c r="R28" s="44">
        <f t="shared" si="8"/>
        <v>547299366</v>
      </c>
      <c r="S28" s="41">
        <v>362570312</v>
      </c>
      <c r="T28" s="42">
        <f t="shared" si="9"/>
        <v>362570312</v>
      </c>
      <c r="U28" s="43">
        <f t="shared" si="10"/>
        <v>68888359</v>
      </c>
      <c r="V28" s="44">
        <f t="shared" si="11"/>
        <v>431458671</v>
      </c>
    </row>
    <row r="29" spans="1:22" ht="16.5" customHeight="1" thickTop="1" thickBot="1" x14ac:dyDescent="0.25">
      <c r="B29" s="37"/>
      <c r="C29" s="38"/>
      <c r="D29" s="38"/>
      <c r="E29" s="79" t="s">
        <v>67</v>
      </c>
      <c r="F29" s="80"/>
      <c r="G29" s="45">
        <f t="shared" ref="G29:V29" si="12">ROUND(SUM(G23:G28),0)</f>
        <v>27769338000</v>
      </c>
      <c r="H29" s="46">
        <f t="shared" si="12"/>
        <v>27769338000</v>
      </c>
      <c r="I29" s="46">
        <f t="shared" si="12"/>
        <v>5276174221</v>
      </c>
      <c r="J29" s="47">
        <f t="shared" si="12"/>
        <v>33045512221</v>
      </c>
      <c r="K29" s="49">
        <f t="shared" si="12"/>
        <v>27101517261</v>
      </c>
      <c r="L29" s="46">
        <f t="shared" si="12"/>
        <v>27101517261</v>
      </c>
      <c r="M29" s="46">
        <f t="shared" si="12"/>
        <v>5149288280</v>
      </c>
      <c r="N29" s="47">
        <f t="shared" si="12"/>
        <v>32250805541</v>
      </c>
      <c r="O29" s="48">
        <f t="shared" si="12"/>
        <v>27035984215</v>
      </c>
      <c r="P29" s="46">
        <f t="shared" si="12"/>
        <v>27035984215</v>
      </c>
      <c r="Q29" s="46">
        <f t="shared" si="12"/>
        <v>5136837001</v>
      </c>
      <c r="R29" s="47">
        <f t="shared" si="12"/>
        <v>32172821216</v>
      </c>
      <c r="S29" s="48">
        <f t="shared" si="12"/>
        <v>26998028997</v>
      </c>
      <c r="T29" s="46">
        <f t="shared" si="12"/>
        <v>26998028997</v>
      </c>
      <c r="U29" s="46">
        <f t="shared" si="12"/>
        <v>5129625510</v>
      </c>
      <c r="V29" s="50">
        <f t="shared" si="12"/>
        <v>32127654507</v>
      </c>
    </row>
    <row r="30" spans="1:22" ht="4.5" customHeight="1" thickTop="1" thickBot="1" x14ac:dyDescent="0.25">
      <c r="B30" s="15"/>
      <c r="C30" s="15"/>
      <c r="D30" s="15"/>
      <c r="E30" s="15"/>
      <c r="F30" s="15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</row>
    <row r="31" spans="1:22" s="2" customFormat="1" ht="15" customHeight="1" thickBot="1" x14ac:dyDescent="0.25">
      <c r="A31" s="102"/>
      <c r="B31" s="81" t="s">
        <v>114</v>
      </c>
      <c r="C31" s="82"/>
      <c r="D31" s="82"/>
      <c r="E31" s="82"/>
      <c r="F31" s="82"/>
      <c r="G31" s="82"/>
      <c r="H31" s="82"/>
      <c r="I31" s="82"/>
      <c r="J31" s="83"/>
    </row>
    <row r="32" spans="1:22" ht="53" thickTop="1" thickBot="1" x14ac:dyDescent="0.25">
      <c r="B32" s="27" t="s">
        <v>118</v>
      </c>
      <c r="C32" s="75" t="s">
        <v>4</v>
      </c>
      <c r="D32" s="76"/>
      <c r="E32" s="28" t="s">
        <v>5</v>
      </c>
      <c r="F32" s="29" t="s">
        <v>6</v>
      </c>
      <c r="G32" s="51" t="s">
        <v>105</v>
      </c>
      <c r="H32" s="52" t="s">
        <v>106</v>
      </c>
      <c r="I32" s="52" t="s">
        <v>108</v>
      </c>
      <c r="J32" s="53" t="s">
        <v>107</v>
      </c>
    </row>
    <row r="33" spans="1:10" ht="80.5" customHeight="1" x14ac:dyDescent="0.2">
      <c r="B33" s="30">
        <v>1</v>
      </c>
      <c r="C33" s="77" t="s">
        <v>11</v>
      </c>
      <c r="D33" s="78"/>
      <c r="E33" s="17">
        <v>1</v>
      </c>
      <c r="F33" s="31" t="s">
        <v>12</v>
      </c>
      <c r="G33" s="56">
        <f>MAX($J$23,$N$23,$R$23,$V$23)</f>
        <v>23673623360</v>
      </c>
      <c r="H33" s="26">
        <f>MIN($J$23,$N$23,$R$23,$V$23)</f>
        <v>16329451557</v>
      </c>
      <c r="I33" s="26">
        <f>AVERAGE($J$23,$N$23,$R$23,$V$23)</f>
        <v>19887945532.25</v>
      </c>
      <c r="J33" s="57">
        <f>GEOMEAN($J$23,$N$23,$R$23,$V$23)</f>
        <v>19584104417.940228</v>
      </c>
    </row>
    <row r="34" spans="1:10" ht="97.75" customHeight="1" x14ac:dyDescent="0.2">
      <c r="B34" s="32">
        <v>2</v>
      </c>
      <c r="C34" s="67" t="s">
        <v>13</v>
      </c>
      <c r="D34" s="68"/>
      <c r="E34" s="16">
        <v>1</v>
      </c>
      <c r="F34" s="33" t="s">
        <v>12</v>
      </c>
      <c r="G34" s="56">
        <f>MAX($J$24,$N$24,$R$24,$V$24)</f>
        <v>8384383000</v>
      </c>
      <c r="H34" s="26">
        <f>MIN($J$24,$N$24,$R$24,$V$24)</f>
        <v>4617661757</v>
      </c>
      <c r="I34" s="26">
        <f>AVERAGE($J$24,$N$24,$R$24,$V$24)</f>
        <v>6524968452.5</v>
      </c>
      <c r="J34" s="57">
        <f>GEOMEAN($J$24,$N$24,$R$24,$V$24)</f>
        <v>6259417963.2830992</v>
      </c>
    </row>
    <row r="35" spans="1:10" ht="61.25" customHeight="1" x14ac:dyDescent="0.2">
      <c r="B35" s="32">
        <v>3</v>
      </c>
      <c r="C35" s="67" t="s">
        <v>14</v>
      </c>
      <c r="D35" s="68"/>
      <c r="E35" s="16">
        <v>1</v>
      </c>
      <c r="F35" s="33" t="s">
        <v>12</v>
      </c>
      <c r="G35" s="56">
        <f>MAX($J$25,$N$25,$R$25,$V$25)</f>
        <v>1386885500</v>
      </c>
      <c r="H35" s="26">
        <f>MIN($J$25,$N$25,$R$25,$V$25)</f>
        <v>805460343</v>
      </c>
      <c r="I35" s="26">
        <f>AVERAGE($J$25,$N$25,$R$25,$V$25)</f>
        <v>1087222481</v>
      </c>
      <c r="J35" s="57">
        <f>GEOMEAN($J$25,$N$25,$R$25,$V$25)</f>
        <v>1052908275.7693263</v>
      </c>
    </row>
    <row r="36" spans="1:10" ht="78.5" customHeight="1" x14ac:dyDescent="0.2">
      <c r="B36" s="32">
        <v>4</v>
      </c>
      <c r="C36" s="67" t="s">
        <v>15</v>
      </c>
      <c r="D36" s="68"/>
      <c r="E36" s="16">
        <v>1</v>
      </c>
      <c r="F36" s="33" t="s">
        <v>12</v>
      </c>
      <c r="G36" s="56">
        <f>MAX($J$26,$N$26,$R$26,$V$26)</f>
        <v>3966631670</v>
      </c>
      <c r="H36" s="26">
        <f>MIN($J$26,$N$26,$R$26,$V$26)</f>
        <v>2559235144</v>
      </c>
      <c r="I36" s="26">
        <f>AVERAGE($J$26,$N$26,$R$26,$V$26)</f>
        <v>3239730463.25</v>
      </c>
      <c r="J36" s="57">
        <f>GEOMEAN($J$26,$N$26,$R$26,$V$26)</f>
        <v>3174556172.375453</v>
      </c>
    </row>
    <row r="37" spans="1:10" ht="84" customHeight="1" x14ac:dyDescent="0.2">
      <c r="B37" s="32">
        <v>5</v>
      </c>
      <c r="C37" s="67" t="s">
        <v>16</v>
      </c>
      <c r="D37" s="68"/>
      <c r="E37" s="16">
        <v>1</v>
      </c>
      <c r="F37" s="33" t="s">
        <v>12</v>
      </c>
      <c r="G37" s="56">
        <f>MAX($J$27,$N$27,$R$27,$V$27)</f>
        <v>1652801940</v>
      </c>
      <c r="H37" s="26">
        <f>MIN($J$27,$N$27,$R$27,$V$27)</f>
        <v>698474920</v>
      </c>
      <c r="I37" s="26">
        <f>AVERAGE($J$27,$N$27,$R$27,$V$27)</f>
        <v>1170323958</v>
      </c>
      <c r="J37" s="57">
        <f>GEOMEAN($J$27,$N$27,$R$27,$V$27)</f>
        <v>1075177837.7969286</v>
      </c>
    </row>
    <row r="38" spans="1:10" ht="41" customHeight="1" thickBot="1" x14ac:dyDescent="0.25">
      <c r="B38" s="34">
        <v>6</v>
      </c>
      <c r="C38" s="69" t="s">
        <v>17</v>
      </c>
      <c r="D38" s="70"/>
      <c r="E38" s="35">
        <v>1</v>
      </c>
      <c r="F38" s="36" t="s">
        <v>12</v>
      </c>
      <c r="G38" s="54">
        <f>MAX($J$28,$N$28,$R$28,$V$28)</f>
        <v>547299366</v>
      </c>
      <c r="H38" s="55">
        <f>MIN($J$28,$N$28,$R$28,$V$28)</f>
        <v>431458671</v>
      </c>
      <c r="I38" s="55">
        <f>AVERAGE($J$28,$N$28,$R$28,$V$28)</f>
        <v>489007484.25</v>
      </c>
      <c r="J38" s="58">
        <f>GEOMEAN($J$28,$N$28,$R$28,$V$28)</f>
        <v>486256510.11068588</v>
      </c>
    </row>
    <row r="39" spans="1:10" ht="21" customHeight="1" thickTop="1" thickBot="1" x14ac:dyDescent="0.25">
      <c r="B39" s="71" t="s">
        <v>113</v>
      </c>
      <c r="C39" s="72"/>
      <c r="D39" s="72"/>
      <c r="E39" s="72"/>
      <c r="F39" s="73"/>
      <c r="G39" s="54">
        <f>SUM(G33:G38)</f>
        <v>39611624836</v>
      </c>
      <c r="H39" s="54">
        <f t="shared" ref="H39:J39" si="13">SUM(H33:H38)</f>
        <v>25441742392</v>
      </c>
      <c r="I39" s="54">
        <f t="shared" si="13"/>
        <v>32399198371.25</v>
      </c>
      <c r="J39" s="64">
        <f t="shared" si="13"/>
        <v>31632421177.275723</v>
      </c>
    </row>
    <row r="40" spans="1:10" ht="16" thickTop="1" x14ac:dyDescent="0.2">
      <c r="B40" s="74"/>
      <c r="C40" s="74"/>
      <c r="D40" s="74"/>
      <c r="E40" s="74"/>
      <c r="F40" s="74"/>
      <c r="G40" s="74"/>
      <c r="H40" s="74"/>
      <c r="I40" s="74"/>
      <c r="J40" s="74"/>
    </row>
    <row r="41" spans="1:10" s="18" customFormat="1" x14ac:dyDescent="0.2">
      <c r="A41" s="102"/>
      <c r="B41" s="66" t="s">
        <v>110</v>
      </c>
      <c r="C41" s="66"/>
      <c r="D41" s="66"/>
      <c r="E41" s="66"/>
      <c r="F41" s="62"/>
    </row>
    <row r="42" spans="1:10" s="18" customFormat="1" ht="14" x14ac:dyDescent="0.2">
      <c r="A42" s="102"/>
      <c r="B42" s="66"/>
      <c r="C42" s="66"/>
      <c r="D42" s="66"/>
      <c r="E42" s="66"/>
      <c r="F42" s="61">
        <v>21964569535</v>
      </c>
    </row>
    <row r="43" spans="1:10" s="18" customFormat="1" x14ac:dyDescent="0.2">
      <c r="A43" s="102"/>
      <c r="B43" s="65" t="s">
        <v>119</v>
      </c>
      <c r="C43" s="65"/>
      <c r="D43" s="65"/>
      <c r="E43" s="65"/>
      <c r="F43" s="65"/>
      <c r="G43" s="59">
        <f>SUM(G34:G38)</f>
        <v>15938001476</v>
      </c>
      <c r="H43" s="59">
        <f>SUM(H34:H38)</f>
        <v>9112290835</v>
      </c>
      <c r="I43" s="59">
        <f t="shared" ref="I43:J43" si="14">SUM(I34:I38)</f>
        <v>12511252839</v>
      </c>
      <c r="J43" s="59">
        <f t="shared" si="14"/>
        <v>12048316759.335493</v>
      </c>
    </row>
    <row r="44" spans="1:10" s="18" customFormat="1" x14ac:dyDescent="0.2">
      <c r="A44" s="102"/>
      <c r="B44" s="65" t="s">
        <v>120</v>
      </c>
      <c r="C44" s="65"/>
      <c r="D44" s="65"/>
      <c r="E44" s="65"/>
      <c r="F44" s="65"/>
      <c r="G44" s="59">
        <f>$F$42-G43</f>
        <v>6026568059</v>
      </c>
      <c r="H44" s="59">
        <f>$F$42-H43</f>
        <v>12852278700</v>
      </c>
      <c r="I44" s="59">
        <f t="shared" ref="I44:J44" si="15">$F$42-I43</f>
        <v>9453316696</v>
      </c>
      <c r="J44" s="59">
        <f t="shared" si="15"/>
        <v>9916252775.6645069</v>
      </c>
    </row>
    <row r="45" spans="1:10" s="18" customFormat="1" x14ac:dyDescent="0.2">
      <c r="A45" s="102"/>
      <c r="B45" s="65" t="s">
        <v>111</v>
      </c>
      <c r="C45" s="65"/>
      <c r="D45" s="65"/>
      <c r="E45" s="65"/>
      <c r="F45" s="65"/>
      <c r="G45" s="59">
        <f>G33/28</f>
        <v>845486548.57142854</v>
      </c>
      <c r="H45" s="59">
        <f>H33/28</f>
        <v>583194698.46428573</v>
      </c>
      <c r="I45" s="59">
        <f t="shared" ref="I45:J45" si="16">I33/28</f>
        <v>710283769.00892854</v>
      </c>
      <c r="J45" s="59">
        <f t="shared" si="16"/>
        <v>699432300.64072239</v>
      </c>
    </row>
    <row r="46" spans="1:10" s="18" customFormat="1" x14ac:dyDescent="0.2">
      <c r="A46" s="102"/>
      <c r="B46" s="65" t="s">
        <v>112</v>
      </c>
      <c r="C46" s="65"/>
      <c r="D46" s="65"/>
      <c r="E46" s="65"/>
      <c r="F46" s="65"/>
      <c r="G46" s="60">
        <f>ROUNDDOWN(G44/G45,0)</f>
        <v>7</v>
      </c>
      <c r="H46" s="60">
        <f t="shared" ref="H46" si="17">ROUNDDOWN(H44/H45,0)</f>
        <v>22</v>
      </c>
      <c r="I46" s="60">
        <f>ROUNDDOWN(I44/I45,0)</f>
        <v>13</v>
      </c>
      <c r="J46" s="60">
        <f>ROUNDDOWN(J44/J45,0)</f>
        <v>14</v>
      </c>
    </row>
  </sheetData>
  <mergeCells count="99">
    <mergeCell ref="D2:N2"/>
    <mergeCell ref="I3:N3"/>
    <mergeCell ref="I4:N4"/>
    <mergeCell ref="I5:N5"/>
    <mergeCell ref="D6:M6"/>
    <mergeCell ref="B8:V8"/>
    <mergeCell ref="D9:F9"/>
    <mergeCell ref="G9:J9"/>
    <mergeCell ref="K9:N9"/>
    <mergeCell ref="O9:R9"/>
    <mergeCell ref="S9:V9"/>
    <mergeCell ref="A1:A1048576"/>
    <mergeCell ref="B2:C6"/>
    <mergeCell ref="D3:H3"/>
    <mergeCell ref="D4:H5"/>
    <mergeCell ref="B7:J7"/>
    <mergeCell ref="D11:F11"/>
    <mergeCell ref="G11:J11"/>
    <mergeCell ref="D13:F13"/>
    <mergeCell ref="G13:J13"/>
    <mergeCell ref="D15:F15"/>
    <mergeCell ref="G15:J15"/>
    <mergeCell ref="D17:F17"/>
    <mergeCell ref="G17:J17"/>
    <mergeCell ref="D19:F19"/>
    <mergeCell ref="G19:J19"/>
    <mergeCell ref="D21:F21"/>
    <mergeCell ref="K11:N11"/>
    <mergeCell ref="O11:R11"/>
    <mergeCell ref="S11:V11"/>
    <mergeCell ref="D10:F10"/>
    <mergeCell ref="G10:J10"/>
    <mergeCell ref="K10:N10"/>
    <mergeCell ref="O10:R10"/>
    <mergeCell ref="S10:V10"/>
    <mergeCell ref="K13:N13"/>
    <mergeCell ref="O13:R13"/>
    <mergeCell ref="S13:V13"/>
    <mergeCell ref="D12:F12"/>
    <mergeCell ref="G12:J12"/>
    <mergeCell ref="K12:N12"/>
    <mergeCell ref="O12:R12"/>
    <mergeCell ref="S12:V12"/>
    <mergeCell ref="K15:N15"/>
    <mergeCell ref="O15:R15"/>
    <mergeCell ref="S15:V15"/>
    <mergeCell ref="D14:F14"/>
    <mergeCell ref="G14:J14"/>
    <mergeCell ref="K14:N14"/>
    <mergeCell ref="O14:R14"/>
    <mergeCell ref="S14:V14"/>
    <mergeCell ref="K17:N17"/>
    <mergeCell ref="O17:R17"/>
    <mergeCell ref="S17:V17"/>
    <mergeCell ref="D16:F16"/>
    <mergeCell ref="G16:J16"/>
    <mergeCell ref="K16:N16"/>
    <mergeCell ref="O16:R16"/>
    <mergeCell ref="S16:V16"/>
    <mergeCell ref="K19:N19"/>
    <mergeCell ref="O19:R19"/>
    <mergeCell ref="S19:V19"/>
    <mergeCell ref="D18:F18"/>
    <mergeCell ref="G18:J18"/>
    <mergeCell ref="K18:N18"/>
    <mergeCell ref="O18:R18"/>
    <mergeCell ref="S18:V18"/>
    <mergeCell ref="G21:J21"/>
    <mergeCell ref="K21:N21"/>
    <mergeCell ref="O21:R21"/>
    <mergeCell ref="S21:V21"/>
    <mergeCell ref="D20:F20"/>
    <mergeCell ref="G20:J20"/>
    <mergeCell ref="K20:N20"/>
    <mergeCell ref="O20:R20"/>
    <mergeCell ref="S20:V20"/>
    <mergeCell ref="B40:J40"/>
    <mergeCell ref="C34:D34"/>
    <mergeCell ref="C22:D22"/>
    <mergeCell ref="C23:D23"/>
    <mergeCell ref="C24:D24"/>
    <mergeCell ref="C25:D25"/>
    <mergeCell ref="C26:D26"/>
    <mergeCell ref="C27:D27"/>
    <mergeCell ref="C28:D28"/>
    <mergeCell ref="E29:F29"/>
    <mergeCell ref="B31:J31"/>
    <mergeCell ref="C32:D32"/>
    <mergeCell ref="C33:D33"/>
    <mergeCell ref="C35:D35"/>
    <mergeCell ref="C36:D36"/>
    <mergeCell ref="C37:D37"/>
    <mergeCell ref="C38:D38"/>
    <mergeCell ref="B39:F39"/>
    <mergeCell ref="B44:F44"/>
    <mergeCell ref="B45:F45"/>
    <mergeCell ref="B46:F46"/>
    <mergeCell ref="B41:E42"/>
    <mergeCell ref="B43:F43"/>
  </mergeCells>
  <hyperlinks>
    <hyperlink ref="S16" r:id="rId1" xr:uid="{96C90A09-EE2F-4248-9BE6-09211DB34763}"/>
    <hyperlink ref="O16" r:id="rId2" xr:uid="{ED49F9CD-2804-41AD-B5E4-3357B04A5064}"/>
    <hyperlink ref="K16" r:id="rId3" display="std@sdtingenieria.com_x000a_" xr:uid="{FF9AB103-B0EE-4F0F-AD52-B674F63F4D0F}"/>
  </hyperlinks>
  <pageMargins left="0.23622047244094491" right="0.23622047244094491" top="0.74803149606299213" bottom="0.74803149606299213" header="0.31496062992125984" footer="0.31496062992125984"/>
  <pageSetup scale="65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FBB6B-CD1B-40ED-9726-30B7F3E7249C}">
  <dimension ref="B1:S62"/>
  <sheetViews>
    <sheetView topLeftCell="A13" zoomScale="80" zoomScaleNormal="80" workbookViewId="0">
      <selection activeCell="B27" sqref="B27:L27"/>
    </sheetView>
  </sheetViews>
  <sheetFormatPr baseColWidth="10" defaultColWidth="11.5" defaultRowHeight="15" x14ac:dyDescent="0.2"/>
  <cols>
    <col min="1" max="1" width="5.1640625" style="1" customWidth="1"/>
    <col min="2" max="2" width="6.1640625" style="1" customWidth="1"/>
    <col min="3" max="3" width="8.5" style="1" customWidth="1"/>
    <col min="4" max="4" width="6.5" style="1" customWidth="1"/>
    <col min="5" max="5" width="11.5" style="1" customWidth="1"/>
    <col min="6" max="6" width="7" style="1" customWidth="1"/>
    <col min="7" max="7" width="8.1640625" style="1" customWidth="1"/>
    <col min="8" max="8" width="7.1640625" style="1" customWidth="1"/>
    <col min="9" max="9" width="10.83203125" style="1" bestFit="1" customWidth="1"/>
    <col min="10" max="10" width="11.83203125" style="1" customWidth="1"/>
    <col min="11" max="11" width="10.83203125" style="1" customWidth="1"/>
    <col min="12" max="12" width="9.1640625" style="1" customWidth="1"/>
    <col min="13" max="13" width="8.5" style="1" customWidth="1"/>
    <col min="14" max="14" width="15.1640625" style="1" customWidth="1"/>
    <col min="15" max="16384" width="11.5" style="1"/>
  </cols>
  <sheetData>
    <row r="1" spans="2:19" ht="8.25" customHeight="1" thickBot="1" x14ac:dyDescent="0.25"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</row>
    <row r="2" spans="2:19" ht="30" customHeight="1" thickBot="1" x14ac:dyDescent="0.25">
      <c r="B2" s="189"/>
      <c r="C2" s="190"/>
      <c r="D2" s="195" t="s">
        <v>28</v>
      </c>
      <c r="E2" s="196"/>
      <c r="F2" s="196"/>
      <c r="G2" s="196"/>
      <c r="H2" s="196"/>
      <c r="I2" s="196"/>
      <c r="J2" s="196"/>
      <c r="K2" s="196"/>
      <c r="L2" s="197"/>
      <c r="M2" s="4"/>
      <c r="N2" s="5"/>
    </row>
    <row r="3" spans="2:19" ht="15" customHeight="1" thickBot="1" x14ac:dyDescent="0.25">
      <c r="B3" s="191"/>
      <c r="C3" s="192"/>
      <c r="D3" s="198" t="s">
        <v>29</v>
      </c>
      <c r="E3" s="199"/>
      <c r="F3" s="199"/>
      <c r="G3" s="199"/>
      <c r="H3" s="199"/>
      <c r="I3" s="200" t="s">
        <v>30</v>
      </c>
      <c r="J3" s="201"/>
      <c r="K3" s="201"/>
      <c r="L3" s="202"/>
      <c r="M3" s="6"/>
      <c r="N3" s="7"/>
    </row>
    <row r="4" spans="2:19" ht="24.75" customHeight="1" x14ac:dyDescent="0.2">
      <c r="B4" s="191"/>
      <c r="C4" s="192"/>
      <c r="D4" s="206" t="s">
        <v>31</v>
      </c>
      <c r="E4" s="207"/>
      <c r="F4" s="207"/>
      <c r="G4" s="207"/>
      <c r="H4" s="207"/>
      <c r="I4" s="203"/>
      <c r="J4" s="204"/>
      <c r="K4" s="204"/>
      <c r="L4" s="205"/>
      <c r="M4" s="6"/>
      <c r="N4" s="7"/>
    </row>
    <row r="5" spans="2:19" ht="15" customHeight="1" x14ac:dyDescent="0.2">
      <c r="B5" s="191"/>
      <c r="C5" s="192"/>
      <c r="D5" s="208"/>
      <c r="E5" s="209"/>
      <c r="F5" s="209"/>
      <c r="G5" s="209"/>
      <c r="H5" s="209"/>
      <c r="I5" s="203" t="s">
        <v>32</v>
      </c>
      <c r="J5" s="204"/>
      <c r="K5" s="204"/>
      <c r="L5" s="205"/>
      <c r="M5" s="6"/>
      <c r="N5" s="7"/>
    </row>
    <row r="6" spans="2:19" ht="15" customHeight="1" x14ac:dyDescent="0.2">
      <c r="B6" s="191"/>
      <c r="C6" s="192"/>
      <c r="D6" s="208"/>
      <c r="E6" s="209"/>
      <c r="F6" s="209"/>
      <c r="G6" s="209"/>
      <c r="H6" s="209"/>
      <c r="I6" s="203"/>
      <c r="J6" s="204"/>
      <c r="K6" s="204"/>
      <c r="L6" s="205"/>
      <c r="M6" s="6"/>
      <c r="N6" s="7"/>
    </row>
    <row r="7" spans="2:19" ht="28.5" customHeight="1" thickBot="1" x14ac:dyDescent="0.25">
      <c r="B7" s="191"/>
      <c r="C7" s="192"/>
      <c r="D7" s="210"/>
      <c r="E7" s="211"/>
      <c r="F7" s="211"/>
      <c r="G7" s="211"/>
      <c r="H7" s="211"/>
      <c r="I7" s="212" t="s">
        <v>33</v>
      </c>
      <c r="J7" s="213"/>
      <c r="K7" s="213"/>
      <c r="L7" s="214"/>
      <c r="M7" s="6"/>
      <c r="N7" s="7"/>
    </row>
    <row r="8" spans="2:19" ht="16" thickBot="1" x14ac:dyDescent="0.25">
      <c r="B8" s="193"/>
      <c r="C8" s="194"/>
      <c r="D8" s="215" t="s">
        <v>1</v>
      </c>
      <c r="E8" s="216"/>
      <c r="F8" s="216"/>
      <c r="G8" s="216"/>
      <c r="H8" s="216"/>
      <c r="I8" s="216"/>
      <c r="J8" s="217"/>
      <c r="K8" s="218">
        <v>42941</v>
      </c>
      <c r="L8" s="219"/>
      <c r="M8" s="8"/>
      <c r="N8" s="9"/>
    </row>
    <row r="9" spans="2:19" ht="15" customHeight="1" x14ac:dyDescent="0.2"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S9" s="185"/>
    </row>
    <row r="10" spans="2:19" ht="21" customHeight="1" x14ac:dyDescent="0.2">
      <c r="B10" s="141" t="s">
        <v>2</v>
      </c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S10" s="185"/>
    </row>
    <row r="11" spans="2:19" ht="15" customHeight="1" x14ac:dyDescent="0.2">
      <c r="B11" s="186" t="s">
        <v>34</v>
      </c>
      <c r="C11" s="186"/>
      <c r="D11" s="186"/>
      <c r="E11" s="186"/>
      <c r="F11" s="186"/>
      <c r="G11" s="186"/>
      <c r="H11" s="186"/>
      <c r="I11" s="186"/>
      <c r="J11" s="186"/>
      <c r="K11" s="186"/>
      <c r="L11" s="186"/>
      <c r="M11" s="186"/>
      <c r="N11" s="186"/>
      <c r="S11" s="185"/>
    </row>
    <row r="12" spans="2:19" ht="28.5" customHeight="1" x14ac:dyDescent="0.2">
      <c r="B12" s="186" t="s">
        <v>35</v>
      </c>
      <c r="C12" s="186"/>
      <c r="D12" s="186"/>
      <c r="E12" s="186"/>
      <c r="F12" s="186"/>
      <c r="G12" s="186"/>
      <c r="H12" s="186"/>
      <c r="I12" s="186"/>
      <c r="J12" s="186"/>
      <c r="K12" s="186"/>
      <c r="L12" s="186"/>
      <c r="M12" s="186"/>
      <c r="N12" s="186"/>
      <c r="S12" s="185"/>
    </row>
    <row r="13" spans="2:19" ht="15" customHeight="1" x14ac:dyDescent="0.2">
      <c r="B13" s="186" t="s">
        <v>3</v>
      </c>
      <c r="C13" s="186"/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  <c r="S13" s="185"/>
    </row>
    <row r="14" spans="2:19" ht="15" customHeight="1" x14ac:dyDescent="0.2">
      <c r="B14" s="186" t="s">
        <v>36</v>
      </c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S14" s="185"/>
    </row>
    <row r="15" spans="2:19" ht="19.5" customHeight="1" x14ac:dyDescent="0.2"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7"/>
      <c r="S15" s="185"/>
    </row>
    <row r="16" spans="2:19" ht="19" x14ac:dyDescent="0.2">
      <c r="B16" s="141" t="s">
        <v>37</v>
      </c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</row>
    <row r="17" spans="2:18" ht="39" customHeight="1" x14ac:dyDescent="0.2">
      <c r="B17" s="13" t="s">
        <v>38</v>
      </c>
      <c r="C17" s="148" t="s">
        <v>4</v>
      </c>
      <c r="D17" s="148"/>
      <c r="E17" s="148"/>
      <c r="F17" s="148"/>
      <c r="G17" s="148"/>
      <c r="H17" s="148"/>
      <c r="I17" s="12" t="s">
        <v>5</v>
      </c>
      <c r="J17" s="12" t="s">
        <v>6</v>
      </c>
      <c r="K17" s="149" t="s">
        <v>39</v>
      </c>
      <c r="L17" s="150"/>
      <c r="M17" s="151" t="s">
        <v>40</v>
      </c>
      <c r="N17" s="151"/>
    </row>
    <row r="18" spans="2:18" ht="15" customHeight="1" x14ac:dyDescent="0.2">
      <c r="B18" s="152">
        <v>1</v>
      </c>
      <c r="C18" s="155" t="s">
        <v>41</v>
      </c>
      <c r="D18" s="156"/>
      <c r="E18" s="156"/>
      <c r="F18" s="156"/>
      <c r="G18" s="156"/>
      <c r="H18" s="157"/>
      <c r="I18" s="164">
        <v>2</v>
      </c>
      <c r="J18" s="164" t="s">
        <v>12</v>
      </c>
      <c r="K18" s="167"/>
      <c r="L18" s="168"/>
      <c r="M18" s="167">
        <f>K18*I18</f>
        <v>0</v>
      </c>
      <c r="N18" s="168"/>
    </row>
    <row r="19" spans="2:18" x14ac:dyDescent="0.2">
      <c r="B19" s="153"/>
      <c r="C19" s="158"/>
      <c r="D19" s="159"/>
      <c r="E19" s="159"/>
      <c r="F19" s="159"/>
      <c r="G19" s="159"/>
      <c r="H19" s="160"/>
      <c r="I19" s="165"/>
      <c r="J19" s="165"/>
      <c r="K19" s="169"/>
      <c r="L19" s="170"/>
      <c r="M19" s="169"/>
      <c r="N19" s="170"/>
    </row>
    <row r="20" spans="2:18" ht="73.5" customHeight="1" x14ac:dyDescent="0.2">
      <c r="B20" s="154"/>
      <c r="C20" s="161"/>
      <c r="D20" s="162"/>
      <c r="E20" s="162"/>
      <c r="F20" s="162"/>
      <c r="G20" s="162"/>
      <c r="H20" s="163"/>
      <c r="I20" s="166"/>
      <c r="J20" s="166"/>
      <c r="K20" s="171"/>
      <c r="L20" s="172"/>
      <c r="M20" s="171"/>
      <c r="N20" s="172"/>
    </row>
    <row r="21" spans="2:18" ht="15" customHeight="1" x14ac:dyDescent="0.2">
      <c r="B21" s="220">
        <v>2</v>
      </c>
      <c r="C21" s="155" t="s">
        <v>42</v>
      </c>
      <c r="D21" s="156"/>
      <c r="E21" s="156"/>
      <c r="F21" s="156"/>
      <c r="G21" s="156"/>
      <c r="H21" s="157"/>
      <c r="I21" s="164">
        <v>1</v>
      </c>
      <c r="J21" s="164" t="s">
        <v>12</v>
      </c>
      <c r="K21" s="167"/>
      <c r="L21" s="168"/>
      <c r="M21" s="167">
        <f>K21*I21</f>
        <v>0</v>
      </c>
      <c r="N21" s="168"/>
    </row>
    <row r="22" spans="2:18" ht="15" customHeight="1" x14ac:dyDescent="0.2">
      <c r="B22" s="220"/>
      <c r="C22" s="158"/>
      <c r="D22" s="159"/>
      <c r="E22" s="159"/>
      <c r="F22" s="159"/>
      <c r="G22" s="159"/>
      <c r="H22" s="160"/>
      <c r="I22" s="165"/>
      <c r="J22" s="165"/>
      <c r="K22" s="169"/>
      <c r="L22" s="170"/>
      <c r="M22" s="169"/>
      <c r="N22" s="170"/>
    </row>
    <row r="23" spans="2:18" ht="66" customHeight="1" x14ac:dyDescent="0.2">
      <c r="B23" s="220"/>
      <c r="C23" s="161"/>
      <c r="D23" s="162"/>
      <c r="E23" s="162"/>
      <c r="F23" s="162"/>
      <c r="G23" s="162"/>
      <c r="H23" s="163"/>
      <c r="I23" s="165"/>
      <c r="J23" s="165"/>
      <c r="K23" s="169"/>
      <c r="L23" s="170"/>
      <c r="M23" s="171"/>
      <c r="N23" s="172"/>
    </row>
    <row r="24" spans="2:18" ht="24.75" customHeight="1" x14ac:dyDescent="0.2">
      <c r="B24" s="152">
        <v>3</v>
      </c>
      <c r="C24" s="155" t="s">
        <v>43</v>
      </c>
      <c r="D24" s="156"/>
      <c r="E24" s="156"/>
      <c r="F24" s="156"/>
      <c r="G24" s="156"/>
      <c r="H24" s="157"/>
      <c r="I24" s="164">
        <v>4</v>
      </c>
      <c r="J24" s="164" t="s">
        <v>44</v>
      </c>
      <c r="K24" s="167"/>
      <c r="L24" s="168"/>
      <c r="M24" s="167">
        <f>K24*I24</f>
        <v>0</v>
      </c>
      <c r="N24" s="168"/>
    </row>
    <row r="25" spans="2:18" ht="37.5" customHeight="1" x14ac:dyDescent="0.2">
      <c r="B25" s="154"/>
      <c r="C25" s="161"/>
      <c r="D25" s="162"/>
      <c r="E25" s="162"/>
      <c r="F25" s="162"/>
      <c r="G25" s="162"/>
      <c r="H25" s="163"/>
      <c r="I25" s="166"/>
      <c r="J25" s="166"/>
      <c r="K25" s="171"/>
      <c r="L25" s="172"/>
      <c r="M25" s="171"/>
      <c r="N25" s="172"/>
    </row>
    <row r="26" spans="2:18" ht="46.5" customHeight="1" x14ac:dyDescent="0.2">
      <c r="B26" s="11">
        <v>4</v>
      </c>
      <c r="C26" s="176" t="s">
        <v>45</v>
      </c>
      <c r="D26" s="177"/>
      <c r="E26" s="177"/>
      <c r="F26" s="177"/>
      <c r="G26" s="177"/>
      <c r="H26" s="178"/>
      <c r="I26" s="14">
        <v>2</v>
      </c>
      <c r="J26" s="14" t="s">
        <v>44</v>
      </c>
      <c r="K26" s="179"/>
      <c r="L26" s="180"/>
      <c r="M26" s="179">
        <f>K26*I26</f>
        <v>0</v>
      </c>
      <c r="N26" s="180"/>
    </row>
    <row r="27" spans="2:18" ht="15" customHeight="1" x14ac:dyDescent="0.2">
      <c r="B27" s="173" t="s">
        <v>46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81">
        <f>SUM(M18:N26)</f>
        <v>0</v>
      </c>
      <c r="N27" s="182"/>
    </row>
    <row r="28" spans="2:18" ht="15" customHeight="1" x14ac:dyDescent="0.2">
      <c r="B28" s="173" t="s">
        <v>47</v>
      </c>
      <c r="C28" s="173"/>
      <c r="D28" s="173"/>
      <c r="E28" s="173"/>
      <c r="F28" s="173"/>
      <c r="G28" s="173"/>
      <c r="H28" s="173"/>
      <c r="I28" s="173"/>
      <c r="J28" s="3"/>
      <c r="K28" s="183" t="s">
        <v>9</v>
      </c>
      <c r="L28" s="184"/>
      <c r="M28" s="174">
        <f>M27*J28</f>
        <v>0</v>
      </c>
      <c r="N28" s="174"/>
    </row>
    <row r="29" spans="2:18" ht="19.5" customHeight="1" x14ac:dyDescent="0.2">
      <c r="B29" s="173" t="s">
        <v>48</v>
      </c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4">
        <f>M27+M28</f>
        <v>0</v>
      </c>
      <c r="N29" s="174"/>
    </row>
    <row r="30" spans="2:18" ht="19.5" customHeight="1" x14ac:dyDescent="0.2"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R30" s="10"/>
    </row>
    <row r="31" spans="2:18" ht="19" x14ac:dyDescent="0.2">
      <c r="B31" s="141" t="s">
        <v>49</v>
      </c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</row>
    <row r="32" spans="2:18" ht="39" customHeight="1" x14ac:dyDescent="0.2">
      <c r="B32" s="13" t="s">
        <v>38</v>
      </c>
      <c r="C32" s="148" t="s">
        <v>4</v>
      </c>
      <c r="D32" s="148"/>
      <c r="E32" s="148"/>
      <c r="F32" s="148"/>
      <c r="G32" s="148"/>
      <c r="H32" s="148"/>
      <c r="I32" s="12" t="s">
        <v>5</v>
      </c>
      <c r="J32" s="12" t="s">
        <v>6</v>
      </c>
      <c r="K32" s="149" t="s">
        <v>39</v>
      </c>
      <c r="L32" s="150"/>
      <c r="M32" s="151" t="s">
        <v>40</v>
      </c>
      <c r="N32" s="151"/>
    </row>
    <row r="33" spans="2:18" ht="15" customHeight="1" x14ac:dyDescent="0.2">
      <c r="B33" s="152">
        <v>1</v>
      </c>
      <c r="C33" s="155" t="s">
        <v>41</v>
      </c>
      <c r="D33" s="156"/>
      <c r="E33" s="156"/>
      <c r="F33" s="156"/>
      <c r="G33" s="156"/>
      <c r="H33" s="157"/>
      <c r="I33" s="164">
        <v>2</v>
      </c>
      <c r="J33" s="164" t="s">
        <v>12</v>
      </c>
      <c r="K33" s="167"/>
      <c r="L33" s="168"/>
      <c r="M33" s="167">
        <f>K33*I33</f>
        <v>0</v>
      </c>
      <c r="N33" s="168"/>
    </row>
    <row r="34" spans="2:18" x14ac:dyDescent="0.2">
      <c r="B34" s="153"/>
      <c r="C34" s="158"/>
      <c r="D34" s="159"/>
      <c r="E34" s="159"/>
      <c r="F34" s="159"/>
      <c r="G34" s="159"/>
      <c r="H34" s="160"/>
      <c r="I34" s="165"/>
      <c r="J34" s="165"/>
      <c r="K34" s="169"/>
      <c r="L34" s="170"/>
      <c r="M34" s="169"/>
      <c r="N34" s="170"/>
    </row>
    <row r="35" spans="2:18" ht="75.75" customHeight="1" x14ac:dyDescent="0.2">
      <c r="B35" s="154"/>
      <c r="C35" s="161"/>
      <c r="D35" s="162"/>
      <c r="E35" s="162"/>
      <c r="F35" s="162"/>
      <c r="G35" s="162"/>
      <c r="H35" s="163"/>
      <c r="I35" s="166"/>
      <c r="J35" s="166"/>
      <c r="K35" s="171"/>
      <c r="L35" s="172"/>
      <c r="M35" s="171"/>
      <c r="N35" s="172"/>
    </row>
    <row r="36" spans="2:18" ht="15" customHeight="1" x14ac:dyDescent="0.2">
      <c r="B36" s="220">
        <v>2</v>
      </c>
      <c r="C36" s="155" t="s">
        <v>50</v>
      </c>
      <c r="D36" s="156"/>
      <c r="E36" s="156"/>
      <c r="F36" s="156"/>
      <c r="G36" s="156"/>
      <c r="H36" s="157"/>
      <c r="I36" s="164">
        <v>1</v>
      </c>
      <c r="J36" s="164" t="s">
        <v>12</v>
      </c>
      <c r="K36" s="167"/>
      <c r="L36" s="168"/>
      <c r="M36" s="167">
        <f>K36*I36</f>
        <v>0</v>
      </c>
      <c r="N36" s="168"/>
    </row>
    <row r="37" spans="2:18" ht="15" customHeight="1" x14ac:dyDescent="0.2">
      <c r="B37" s="220"/>
      <c r="C37" s="158"/>
      <c r="D37" s="159"/>
      <c r="E37" s="159"/>
      <c r="F37" s="159"/>
      <c r="G37" s="159"/>
      <c r="H37" s="160"/>
      <c r="I37" s="165"/>
      <c r="J37" s="165"/>
      <c r="K37" s="169"/>
      <c r="L37" s="170"/>
      <c r="M37" s="169"/>
      <c r="N37" s="170"/>
    </row>
    <row r="38" spans="2:18" ht="95.25" customHeight="1" x14ac:dyDescent="0.2">
      <c r="B38" s="220"/>
      <c r="C38" s="161"/>
      <c r="D38" s="162"/>
      <c r="E38" s="162"/>
      <c r="F38" s="162"/>
      <c r="G38" s="162"/>
      <c r="H38" s="163"/>
      <c r="I38" s="165"/>
      <c r="J38" s="165"/>
      <c r="K38" s="169"/>
      <c r="L38" s="170"/>
      <c r="M38" s="171"/>
      <c r="N38" s="172"/>
    </row>
    <row r="39" spans="2:18" ht="24.75" customHeight="1" x14ac:dyDescent="0.2">
      <c r="B39" s="152">
        <v>3</v>
      </c>
      <c r="C39" s="155" t="s">
        <v>43</v>
      </c>
      <c r="D39" s="156"/>
      <c r="E39" s="156"/>
      <c r="F39" s="156"/>
      <c r="G39" s="156"/>
      <c r="H39" s="157"/>
      <c r="I39" s="164">
        <v>4</v>
      </c>
      <c r="J39" s="164" t="s">
        <v>51</v>
      </c>
      <c r="K39" s="167"/>
      <c r="L39" s="168"/>
      <c r="M39" s="167">
        <f>K39*I39</f>
        <v>0</v>
      </c>
      <c r="N39" s="168"/>
    </row>
    <row r="40" spans="2:18" ht="45" customHeight="1" x14ac:dyDescent="0.2">
      <c r="B40" s="154"/>
      <c r="C40" s="161"/>
      <c r="D40" s="162"/>
      <c r="E40" s="162"/>
      <c r="F40" s="162"/>
      <c r="G40" s="162"/>
      <c r="H40" s="163"/>
      <c r="I40" s="166"/>
      <c r="J40" s="166"/>
      <c r="K40" s="171"/>
      <c r="L40" s="172"/>
      <c r="M40" s="169"/>
      <c r="N40" s="170"/>
    </row>
    <row r="41" spans="2:18" ht="67.5" customHeight="1" x14ac:dyDescent="0.2">
      <c r="B41" s="11">
        <v>4</v>
      </c>
      <c r="C41" s="176" t="s">
        <v>52</v>
      </c>
      <c r="D41" s="177"/>
      <c r="E41" s="177"/>
      <c r="F41" s="177"/>
      <c r="G41" s="177"/>
      <c r="H41" s="178"/>
      <c r="I41" s="14">
        <v>2</v>
      </c>
      <c r="J41" s="14" t="s">
        <v>53</v>
      </c>
      <c r="K41" s="179"/>
      <c r="L41" s="180"/>
      <c r="M41" s="167">
        <f>K41*I41</f>
        <v>0</v>
      </c>
      <c r="N41" s="168"/>
    </row>
    <row r="42" spans="2:18" ht="15" customHeight="1" x14ac:dyDescent="0.2">
      <c r="B42" s="173" t="s">
        <v>46</v>
      </c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81">
        <f>SUM(M33:N41)</f>
        <v>0</v>
      </c>
      <c r="N42" s="182"/>
    </row>
    <row r="43" spans="2:18" ht="15" customHeight="1" x14ac:dyDescent="0.2">
      <c r="B43" s="173" t="s">
        <v>47</v>
      </c>
      <c r="C43" s="173"/>
      <c r="D43" s="173"/>
      <c r="E43" s="173"/>
      <c r="F43" s="173"/>
      <c r="G43" s="173"/>
      <c r="H43" s="173"/>
      <c r="I43" s="173"/>
      <c r="J43" s="3"/>
      <c r="K43" s="183" t="s">
        <v>9</v>
      </c>
      <c r="L43" s="184"/>
      <c r="M43" s="174">
        <f>M42*J43</f>
        <v>0</v>
      </c>
      <c r="N43" s="174"/>
    </row>
    <row r="44" spans="2:18" ht="19.5" customHeight="1" x14ac:dyDescent="0.2">
      <c r="B44" s="173" t="s">
        <v>48</v>
      </c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4">
        <f>M42+M43</f>
        <v>0</v>
      </c>
      <c r="N44" s="174"/>
    </row>
    <row r="45" spans="2:18" ht="19.5" customHeight="1" x14ac:dyDescent="0.2">
      <c r="B45" s="175"/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R45" s="10"/>
    </row>
    <row r="46" spans="2:18" s="2" customFormat="1" ht="15" customHeight="1" x14ac:dyDescent="0.2">
      <c r="B46" s="141" t="s">
        <v>54</v>
      </c>
      <c r="C46" s="141"/>
      <c r="D46" s="141"/>
      <c r="E46" s="141"/>
      <c r="F46" s="141"/>
      <c r="G46" s="141"/>
      <c r="H46" s="141"/>
      <c r="I46" s="141"/>
      <c r="J46" s="141"/>
      <c r="K46" s="141"/>
      <c r="L46" s="141"/>
      <c r="M46" s="141"/>
      <c r="N46" s="141"/>
    </row>
    <row r="47" spans="2:18" ht="15" customHeight="1" x14ac:dyDescent="0.2">
      <c r="B47" s="147" t="s">
        <v>55</v>
      </c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N47" s="147"/>
    </row>
    <row r="48" spans="2:18" ht="15" customHeight="1" x14ac:dyDescent="0.2">
      <c r="B48" s="147" t="s">
        <v>56</v>
      </c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</row>
    <row r="49" spans="2:14" ht="15" customHeight="1" x14ac:dyDescent="0.2"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</row>
    <row r="50" spans="2:14" ht="15" customHeight="1" x14ac:dyDescent="0.2">
      <c r="B50" s="141" t="s">
        <v>57</v>
      </c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</row>
    <row r="51" spans="2:14" ht="15" customHeight="1" x14ac:dyDescent="0.2">
      <c r="B51" s="142" t="s">
        <v>18</v>
      </c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</row>
    <row r="52" spans="2:14" ht="15" customHeight="1" x14ac:dyDescent="0.2">
      <c r="B52" s="142" t="s">
        <v>19</v>
      </c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</row>
    <row r="53" spans="2:14" ht="15" customHeight="1" x14ac:dyDescent="0.2"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</row>
    <row r="54" spans="2:14" ht="15" customHeight="1" x14ac:dyDescent="0.2">
      <c r="B54" s="144" t="s">
        <v>58</v>
      </c>
      <c r="C54" s="145"/>
      <c r="D54" s="145"/>
      <c r="E54" s="145"/>
      <c r="F54" s="145"/>
      <c r="G54" s="145"/>
      <c r="H54" s="145"/>
      <c r="I54" s="145"/>
      <c r="J54" s="145"/>
      <c r="K54" s="145"/>
      <c r="L54" s="145"/>
      <c r="M54" s="145"/>
      <c r="N54" s="146"/>
    </row>
    <row r="55" spans="2:14" x14ac:dyDescent="0.2">
      <c r="B55" s="139" t="s">
        <v>20</v>
      </c>
      <c r="C55" s="139"/>
      <c r="D55" s="139"/>
      <c r="E55" s="139"/>
      <c r="F55" s="139"/>
      <c r="G55" s="139"/>
      <c r="H55" s="139"/>
      <c r="I55" s="140"/>
      <c r="J55" s="140"/>
      <c r="K55" s="140"/>
      <c r="L55" s="140"/>
      <c r="M55" s="140"/>
      <c r="N55" s="140"/>
    </row>
    <row r="56" spans="2:14" ht="32.25" customHeight="1" x14ac:dyDescent="0.2">
      <c r="B56" s="139" t="s">
        <v>21</v>
      </c>
      <c r="C56" s="139"/>
      <c r="D56" s="139"/>
      <c r="E56" s="139"/>
      <c r="F56" s="139"/>
      <c r="G56" s="139"/>
      <c r="H56" s="139"/>
      <c r="I56" s="140"/>
      <c r="J56" s="140"/>
      <c r="K56" s="140"/>
      <c r="L56" s="140"/>
      <c r="M56" s="140"/>
      <c r="N56" s="140"/>
    </row>
    <row r="57" spans="2:14" x14ac:dyDescent="0.2">
      <c r="B57" s="139" t="s">
        <v>22</v>
      </c>
      <c r="C57" s="139"/>
      <c r="D57" s="139"/>
      <c r="E57" s="139"/>
      <c r="F57" s="139"/>
      <c r="G57" s="139"/>
      <c r="H57" s="139"/>
      <c r="I57" s="140"/>
      <c r="J57" s="140"/>
      <c r="K57" s="140"/>
      <c r="L57" s="140"/>
      <c r="M57" s="140"/>
      <c r="N57" s="140"/>
    </row>
    <row r="58" spans="2:14" x14ac:dyDescent="0.2">
      <c r="B58" s="139" t="s">
        <v>23</v>
      </c>
      <c r="C58" s="139"/>
      <c r="D58" s="139"/>
      <c r="E58" s="139"/>
      <c r="F58" s="139"/>
      <c r="G58" s="139"/>
      <c r="H58" s="139"/>
      <c r="I58" s="140"/>
      <c r="J58" s="140"/>
      <c r="K58" s="140"/>
      <c r="L58" s="140"/>
      <c r="M58" s="140"/>
      <c r="N58" s="140"/>
    </row>
    <row r="59" spans="2:14" x14ac:dyDescent="0.2">
      <c r="B59" s="139" t="s">
        <v>24</v>
      </c>
      <c r="C59" s="139"/>
      <c r="D59" s="139"/>
      <c r="E59" s="139"/>
      <c r="F59" s="139"/>
      <c r="G59" s="139"/>
      <c r="H59" s="139"/>
      <c r="I59" s="140"/>
      <c r="J59" s="140"/>
      <c r="K59" s="140"/>
      <c r="L59" s="140"/>
      <c r="M59" s="140"/>
      <c r="N59" s="140"/>
    </row>
    <row r="60" spans="2:14" x14ac:dyDescent="0.2">
      <c r="B60" s="139" t="s">
        <v>25</v>
      </c>
      <c r="C60" s="139"/>
      <c r="D60" s="139"/>
      <c r="E60" s="139"/>
      <c r="F60" s="139"/>
      <c r="G60" s="139"/>
      <c r="H60" s="139"/>
      <c r="I60" s="140"/>
      <c r="J60" s="140"/>
      <c r="K60" s="140"/>
      <c r="L60" s="140"/>
      <c r="M60" s="140"/>
      <c r="N60" s="140"/>
    </row>
    <row r="61" spans="2:14" x14ac:dyDescent="0.2">
      <c r="B61" s="139" t="s">
        <v>26</v>
      </c>
      <c r="C61" s="139"/>
      <c r="D61" s="139"/>
      <c r="E61" s="139"/>
      <c r="F61" s="139"/>
      <c r="G61" s="139"/>
      <c r="H61" s="139"/>
      <c r="I61" s="140"/>
      <c r="J61" s="140"/>
      <c r="K61" s="140"/>
      <c r="L61" s="140"/>
      <c r="M61" s="140"/>
      <c r="N61" s="140"/>
    </row>
    <row r="62" spans="2:14" ht="56.25" customHeight="1" x14ac:dyDescent="0.2">
      <c r="B62" s="139" t="s">
        <v>27</v>
      </c>
      <c r="C62" s="139"/>
      <c r="D62" s="139"/>
      <c r="E62" s="139"/>
      <c r="F62" s="139"/>
      <c r="G62" s="139"/>
      <c r="H62" s="139"/>
      <c r="I62" s="140"/>
      <c r="J62" s="140"/>
      <c r="K62" s="140"/>
      <c r="L62" s="140"/>
      <c r="M62" s="140"/>
      <c r="N62" s="140"/>
    </row>
  </sheetData>
  <mergeCells count="109">
    <mergeCell ref="M43:N43"/>
    <mergeCell ref="B18:B20"/>
    <mergeCell ref="C18:H20"/>
    <mergeCell ref="I18:I20"/>
    <mergeCell ref="J18:J20"/>
    <mergeCell ref="K18:L20"/>
    <mergeCell ref="M18:N20"/>
    <mergeCell ref="B21:B23"/>
    <mergeCell ref="B39:B40"/>
    <mergeCell ref="C39:H40"/>
    <mergeCell ref="I39:I40"/>
    <mergeCell ref="J39:J40"/>
    <mergeCell ref="K39:L40"/>
    <mergeCell ref="M39:N40"/>
    <mergeCell ref="B36:B38"/>
    <mergeCell ref="C36:H38"/>
    <mergeCell ref="I36:I38"/>
    <mergeCell ref="J36:J38"/>
    <mergeCell ref="K36:L38"/>
    <mergeCell ref="M36:N38"/>
    <mergeCell ref="C21:H23"/>
    <mergeCell ref="I21:I23"/>
    <mergeCell ref="J21:J23"/>
    <mergeCell ref="K21:L23"/>
    <mergeCell ref="B1:L1"/>
    <mergeCell ref="B2:C8"/>
    <mergeCell ref="D2:L2"/>
    <mergeCell ref="D3:H3"/>
    <mergeCell ref="I3:L4"/>
    <mergeCell ref="D4:H7"/>
    <mergeCell ref="I5:L6"/>
    <mergeCell ref="I7:L7"/>
    <mergeCell ref="D8:J8"/>
    <mergeCell ref="K8:L8"/>
    <mergeCell ref="S9:S15"/>
    <mergeCell ref="B10:N10"/>
    <mergeCell ref="B11:N11"/>
    <mergeCell ref="B12:N12"/>
    <mergeCell ref="B13:N13"/>
    <mergeCell ref="B14:N14"/>
    <mergeCell ref="B15:N15"/>
    <mergeCell ref="B16:N16"/>
    <mergeCell ref="C17:H17"/>
    <mergeCell ref="K17:L17"/>
    <mergeCell ref="M17:N17"/>
    <mergeCell ref="B9:L9"/>
    <mergeCell ref="M21:N23"/>
    <mergeCell ref="B24:B25"/>
    <mergeCell ref="C24:H25"/>
    <mergeCell ref="I24:I25"/>
    <mergeCell ref="J24:J25"/>
    <mergeCell ref="K24:L25"/>
    <mergeCell ref="M24:N25"/>
    <mergeCell ref="K26:L26"/>
    <mergeCell ref="M26:N26"/>
    <mergeCell ref="B27:L27"/>
    <mergeCell ref="M27:N27"/>
    <mergeCell ref="B28:I28"/>
    <mergeCell ref="K28:L28"/>
    <mergeCell ref="M28:N28"/>
    <mergeCell ref="C26:H26"/>
    <mergeCell ref="B29:L29"/>
    <mergeCell ref="M29:N29"/>
    <mergeCell ref="B30:N30"/>
    <mergeCell ref="B46:N46"/>
    <mergeCell ref="B47:N47"/>
    <mergeCell ref="B48:N48"/>
    <mergeCell ref="B31:N31"/>
    <mergeCell ref="C32:H32"/>
    <mergeCell ref="K32:L32"/>
    <mergeCell ref="M32:N32"/>
    <mergeCell ref="B49:N49"/>
    <mergeCell ref="B33:B35"/>
    <mergeCell ref="C33:H35"/>
    <mergeCell ref="I33:I35"/>
    <mergeCell ref="J33:J35"/>
    <mergeCell ref="K33:L35"/>
    <mergeCell ref="M33:N35"/>
    <mergeCell ref="B44:L44"/>
    <mergeCell ref="M44:N44"/>
    <mergeCell ref="B45:N45"/>
    <mergeCell ref="C41:H41"/>
    <mergeCell ref="K41:L41"/>
    <mergeCell ref="M41:N41"/>
    <mergeCell ref="B42:L42"/>
    <mergeCell ref="M42:N42"/>
    <mergeCell ref="B43:I43"/>
    <mergeCell ref="K43:L43"/>
    <mergeCell ref="B50:N50"/>
    <mergeCell ref="B51:N51"/>
    <mergeCell ref="B52:N52"/>
    <mergeCell ref="B53:N53"/>
    <mergeCell ref="B54:N54"/>
    <mergeCell ref="B55:H55"/>
    <mergeCell ref="I55:N55"/>
    <mergeCell ref="B56:H56"/>
    <mergeCell ref="I56:N56"/>
    <mergeCell ref="B57:H57"/>
    <mergeCell ref="I57:N57"/>
    <mergeCell ref="B61:H61"/>
    <mergeCell ref="I61:N61"/>
    <mergeCell ref="B62:H62"/>
    <mergeCell ref="I62:N62"/>
    <mergeCell ref="B58:H58"/>
    <mergeCell ref="I58:N58"/>
    <mergeCell ref="B59:H59"/>
    <mergeCell ref="I59:N59"/>
    <mergeCell ref="B60:H60"/>
    <mergeCell ref="I60:N60"/>
  </mergeCells>
  <pageMargins left="0.23622047244094491" right="0.23622047244094491" top="0.74803149606299213" bottom="0.74803149606299213" header="0.31496062992125984" footer="0.31496062992125984"/>
  <pageSetup scale="7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C88C02FF1C0704D861292D592D2A823" ma:contentTypeVersion="0" ma:contentTypeDescription="Crear nuevo documento." ma:contentTypeScope="" ma:versionID="e4277f40c547f2f4c9844a085fbf855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b2b1fa7a59e354d7f595b7732424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EF7A69-76E4-463E-B98F-3A77A87CF4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11CD1D-BEA0-4112-BA3A-CDB0B9999F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Análisis</vt:lpstr>
      <vt:lpstr>Hoja1 (2)</vt:lpstr>
    </vt:vector>
  </TitlesOfParts>
  <Manager>Oficina de Informática</Manager>
  <Company>IDEAM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Estudio Mercado: Anális de Precios</dc:title>
  <dc:subject>Invitación Pública: Adquisición de Infraestructura</dc:subject>
  <dc:creator>Eliecer Vanegas Murcia</dc:creator>
  <cp:keywords/>
  <dc:description/>
  <cp:lastModifiedBy>Sandy Bibiana Arroyo Sanchez</cp:lastModifiedBy>
  <cp:revision>1</cp:revision>
  <dcterms:created xsi:type="dcterms:W3CDTF">2011-05-04T04:23:39Z</dcterms:created>
  <dcterms:modified xsi:type="dcterms:W3CDTF">2025-02-28T15:21:19Z</dcterms:modified>
  <cp:category/>
  <cp:contentStatus/>
  <cp:version>0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2025-02-28T00:03:52Z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d7241779-a004-4115-8cd9-92e988029a76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50, 3, 0, 1</vt:lpwstr>
  </property>
</Properties>
</file>