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lderonParra\Desktop\LEDYS F\DOC CTO 2024 MADS\FONDO PARA LA VIDA\terminos de referencia\COMUNICACIONES\"/>
    </mc:Choice>
  </mc:AlternateContent>
  <xr:revisionPtr revIDLastSave="0" documentId="8_{9B2B188D-C1F6-40CD-96A5-5A64461C189D}" xr6:coauthVersionLast="45" xr6:coauthVersionMax="45" xr10:uidLastSave="{00000000-0000-0000-0000-000000000000}"/>
  <bookViews>
    <workbookView xWindow="0" yWindow="735" windowWidth="20490" windowHeight="10785" activeTab="2" xr2:uid="{A453372B-6DDC-A84F-8E05-4120486DE1A1}"/>
  </bookViews>
  <sheets>
    <sheet name="Resumen" sheetId="5" r:id="rId1"/>
    <sheet name="Equipo de Trabajo + Admon" sheetId="2" r:id="rId2"/>
    <sheet name="Viaticos + Tiquet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6" i="4" l="1"/>
  <c r="J46" i="4"/>
  <c r="B77" i="4"/>
  <c r="N15" i="4"/>
  <c r="J15" i="4"/>
  <c r="M15" i="4"/>
  <c r="N33" i="4"/>
  <c r="N111" i="4" s="1"/>
  <c r="B33" i="4"/>
  <c r="B85" i="4"/>
  <c r="C45" i="2"/>
  <c r="J16" i="4"/>
  <c r="C42" i="2"/>
  <c r="C44" i="2"/>
  <c r="C5" i="5"/>
  <c r="F20" i="4"/>
  <c r="F15" i="4"/>
  <c r="I15" i="4"/>
  <c r="H17" i="4"/>
  <c r="H16" i="4"/>
  <c r="H15" i="4"/>
  <c r="I7" i="4"/>
  <c r="I6" i="4"/>
  <c r="I5" i="4"/>
  <c r="H7" i="4"/>
  <c r="H6" i="4"/>
  <c r="H5" i="4"/>
  <c r="K4" i="2"/>
  <c r="J30" i="2"/>
  <c r="J4" i="2"/>
  <c r="I12" i="2"/>
  <c r="F12" i="2"/>
  <c r="E12" i="2"/>
  <c r="I6" i="2"/>
  <c r="I5" i="2"/>
  <c r="H12" i="2"/>
  <c r="D12" i="2"/>
  <c r="C12" i="2"/>
  <c r="C6" i="2"/>
  <c r="F7" i="2"/>
  <c r="B108" i="4" l="1"/>
  <c r="L78" i="4"/>
  <c r="L79" i="4"/>
  <c r="L80" i="4"/>
  <c r="L81" i="4"/>
  <c r="L82" i="4"/>
  <c r="L83" i="4"/>
  <c r="L84" i="4"/>
  <c r="L77" i="4"/>
  <c r="M77" i="4" s="1"/>
  <c r="N77" i="4" s="1"/>
  <c r="H78" i="4"/>
  <c r="I78" i="4" s="1"/>
  <c r="J78" i="4" s="1"/>
  <c r="H79" i="4"/>
  <c r="I79" i="4" s="1"/>
  <c r="J79" i="4" s="1"/>
  <c r="H80" i="4"/>
  <c r="I80" i="4" s="1"/>
  <c r="J80" i="4" s="1"/>
  <c r="H81" i="4"/>
  <c r="I81" i="4" s="1"/>
  <c r="J81" i="4" s="1"/>
  <c r="H82" i="4"/>
  <c r="I82" i="4" s="1"/>
  <c r="J82" i="4" s="1"/>
  <c r="H83" i="4"/>
  <c r="I83" i="4" s="1"/>
  <c r="J83" i="4" s="1"/>
  <c r="H84" i="4"/>
  <c r="I84" i="4" s="1"/>
  <c r="J84" i="4" s="1"/>
  <c r="H77" i="4"/>
  <c r="I77" i="4" s="1"/>
  <c r="J77" i="4" s="1"/>
  <c r="B84" i="4"/>
  <c r="B83" i="4"/>
  <c r="B78" i="4"/>
  <c r="B80" i="4"/>
  <c r="B79" i="4"/>
  <c r="B74" i="4"/>
  <c r="B81" i="4"/>
  <c r="B82" i="4"/>
  <c r="C10" i="2"/>
  <c r="H106" i="4"/>
  <c r="I106" i="4" s="1"/>
  <c r="H105" i="4"/>
  <c r="I105" i="4" s="1"/>
  <c r="H104" i="4"/>
  <c r="I104" i="4" s="1"/>
  <c r="F104" i="4"/>
  <c r="H101" i="4"/>
  <c r="I101" i="4" s="1"/>
  <c r="H100" i="4"/>
  <c r="I100" i="4" s="1"/>
  <c r="H99" i="4"/>
  <c r="I99" i="4" s="1"/>
  <c r="F99" i="4"/>
  <c r="L73" i="4"/>
  <c r="L72" i="4"/>
  <c r="L71" i="4"/>
  <c r="L68" i="4"/>
  <c r="L67" i="4"/>
  <c r="L66" i="4"/>
  <c r="L63" i="4"/>
  <c r="L62" i="4"/>
  <c r="L61" i="4"/>
  <c r="L58" i="4"/>
  <c r="L57" i="4"/>
  <c r="L56" i="4"/>
  <c r="L53" i="4"/>
  <c r="L52" i="4"/>
  <c r="L51" i="4"/>
  <c r="L48" i="4"/>
  <c r="L47" i="4"/>
  <c r="L46" i="4"/>
  <c r="M46" i="4" s="1"/>
  <c r="H73" i="4"/>
  <c r="I73" i="4" s="1"/>
  <c r="J73" i="4" s="1"/>
  <c r="H72" i="4"/>
  <c r="I72" i="4" s="1"/>
  <c r="J72" i="4" s="1"/>
  <c r="H71" i="4"/>
  <c r="I71" i="4" s="1"/>
  <c r="J71" i="4" s="1"/>
  <c r="H68" i="4"/>
  <c r="I68" i="4" s="1"/>
  <c r="J68" i="4" s="1"/>
  <c r="H67" i="4"/>
  <c r="I67" i="4" s="1"/>
  <c r="J67" i="4" s="1"/>
  <c r="H66" i="4"/>
  <c r="I66" i="4" s="1"/>
  <c r="J66" i="4" s="1"/>
  <c r="H63" i="4"/>
  <c r="I63" i="4" s="1"/>
  <c r="J63" i="4" s="1"/>
  <c r="H62" i="4"/>
  <c r="I62" i="4" s="1"/>
  <c r="J62" i="4" s="1"/>
  <c r="H61" i="4"/>
  <c r="I61" i="4" s="1"/>
  <c r="J61" i="4" s="1"/>
  <c r="H58" i="4"/>
  <c r="I58" i="4" s="1"/>
  <c r="J58" i="4" s="1"/>
  <c r="H57" i="4"/>
  <c r="I57" i="4" s="1"/>
  <c r="J57" i="4" s="1"/>
  <c r="H56" i="4"/>
  <c r="I56" i="4" s="1"/>
  <c r="J56" i="4" s="1"/>
  <c r="H53" i="4"/>
  <c r="I53" i="4" s="1"/>
  <c r="J53" i="4" s="1"/>
  <c r="H52" i="4"/>
  <c r="I52" i="4" s="1"/>
  <c r="J52" i="4" s="1"/>
  <c r="H51" i="4"/>
  <c r="I51" i="4" s="1"/>
  <c r="J51" i="4" s="1"/>
  <c r="H48" i="4"/>
  <c r="I48" i="4" s="1"/>
  <c r="J48" i="4" s="1"/>
  <c r="H47" i="4"/>
  <c r="I47" i="4" s="1"/>
  <c r="J47" i="4" s="1"/>
  <c r="H46" i="4"/>
  <c r="I46" i="4" s="1"/>
  <c r="L12" i="4"/>
  <c r="L11" i="4"/>
  <c r="L10" i="4"/>
  <c r="L7" i="4"/>
  <c r="L6" i="4"/>
  <c r="L5" i="4"/>
  <c r="H32" i="4"/>
  <c r="I32" i="4" s="1"/>
  <c r="H31" i="4"/>
  <c r="I31" i="4" s="1"/>
  <c r="H30" i="4"/>
  <c r="I30" i="4" s="1"/>
  <c r="H27" i="4"/>
  <c r="I27" i="4" s="1"/>
  <c r="H26" i="4"/>
  <c r="I26" i="4" s="1"/>
  <c r="H25" i="4"/>
  <c r="I25" i="4" s="1"/>
  <c r="H22" i="4"/>
  <c r="I22" i="4" s="1"/>
  <c r="H21" i="4"/>
  <c r="I21" i="4" s="1"/>
  <c r="H20" i="4"/>
  <c r="I20" i="4" s="1"/>
  <c r="I17" i="4"/>
  <c r="I16" i="4"/>
  <c r="H12" i="4"/>
  <c r="I12" i="4" s="1"/>
  <c r="J12" i="4" s="1"/>
  <c r="H11" i="4"/>
  <c r="I11" i="4" s="1"/>
  <c r="J11" i="4" s="1"/>
  <c r="H10" i="4"/>
  <c r="I10" i="4" s="1"/>
  <c r="J10" i="4" s="1"/>
  <c r="J6" i="4"/>
  <c r="J7" i="4"/>
  <c r="J5" i="4"/>
  <c r="F30" i="4"/>
  <c r="L32" i="4" s="1"/>
  <c r="F25" i="4"/>
  <c r="L26" i="4" s="1"/>
  <c r="L20" i="4"/>
  <c r="L17" i="4"/>
  <c r="I11" i="2"/>
  <c r="F11" i="2"/>
  <c r="I10" i="2"/>
  <c r="I9" i="2"/>
  <c r="I8" i="2"/>
  <c r="F8" i="2"/>
  <c r="F6" i="2"/>
  <c r="F5" i="2"/>
  <c r="I32" i="2"/>
  <c r="I34" i="2"/>
  <c r="I35" i="2"/>
  <c r="I36" i="2"/>
  <c r="I37" i="2"/>
  <c r="I31" i="2"/>
  <c r="F32" i="2"/>
  <c r="F34" i="2"/>
  <c r="F35" i="2"/>
  <c r="F36" i="2"/>
  <c r="F37" i="2"/>
  <c r="F31" i="2"/>
  <c r="D38" i="2"/>
  <c r="I19" i="2"/>
  <c r="I21" i="2"/>
  <c r="I22" i="2"/>
  <c r="I23" i="2"/>
  <c r="I24" i="2"/>
  <c r="I18" i="2"/>
  <c r="D25" i="2"/>
  <c r="F24" i="2"/>
  <c r="F21" i="2"/>
  <c r="F19" i="2"/>
  <c r="F18" i="2"/>
  <c r="H38" i="2"/>
  <c r="G38" i="2"/>
  <c r="E38" i="2"/>
  <c r="H25" i="2"/>
  <c r="G25" i="2"/>
  <c r="E25" i="2"/>
  <c r="G12" i="2"/>
  <c r="M82" i="4" l="1"/>
  <c r="N82" i="4" s="1"/>
  <c r="M78" i="4"/>
  <c r="N78" i="4" s="1"/>
  <c r="M81" i="4"/>
  <c r="N81" i="4" s="1"/>
  <c r="M84" i="4"/>
  <c r="N84" i="4" s="1"/>
  <c r="M80" i="4"/>
  <c r="N80" i="4" s="1"/>
  <c r="M83" i="4"/>
  <c r="N83" i="4" s="1"/>
  <c r="M79" i="4"/>
  <c r="N79" i="4" s="1"/>
  <c r="C38" i="2"/>
  <c r="C25" i="2"/>
  <c r="F38" i="2"/>
  <c r="M7" i="4"/>
  <c r="N7" i="4" s="1"/>
  <c r="J21" i="4"/>
  <c r="L21" i="4"/>
  <c r="J101" i="4"/>
  <c r="J105" i="4"/>
  <c r="L104" i="4"/>
  <c r="J22" i="4"/>
  <c r="J99" i="4"/>
  <c r="J26" i="4"/>
  <c r="M26" i="4" s="1"/>
  <c r="N26" i="4" s="1"/>
  <c r="J100" i="4"/>
  <c r="L106" i="4"/>
  <c r="L101" i="4"/>
  <c r="J20" i="4"/>
  <c r="M20" i="4" s="1"/>
  <c r="N20" i="4" s="1"/>
  <c r="L100" i="4"/>
  <c r="M100" i="4" s="1"/>
  <c r="N100" i="4" s="1"/>
  <c r="L105" i="4"/>
  <c r="L99" i="4"/>
  <c r="J104" i="4"/>
  <c r="J106" i="4"/>
  <c r="J32" i="4"/>
  <c r="M32" i="4" s="1"/>
  <c r="N32" i="4" s="1"/>
  <c r="L22" i="4"/>
  <c r="M10" i="4"/>
  <c r="N10" i="4" s="1"/>
  <c r="L15" i="4"/>
  <c r="M5" i="4"/>
  <c r="N5" i="4" s="1"/>
  <c r="M11" i="4"/>
  <c r="N11" i="4" s="1"/>
  <c r="J17" i="4"/>
  <c r="M17" i="4" s="1"/>
  <c r="N17" i="4" s="1"/>
  <c r="J25" i="4"/>
  <c r="J31" i="4"/>
  <c r="L16" i="4"/>
  <c r="M6" i="4"/>
  <c r="N6" i="4" s="1"/>
  <c r="M12" i="4"/>
  <c r="N12" i="4" s="1"/>
  <c r="J27" i="4"/>
  <c r="L27" i="4"/>
  <c r="M48" i="4"/>
  <c r="N48" i="4" s="1"/>
  <c r="J30" i="4"/>
  <c r="L25" i="4"/>
  <c r="L31" i="4"/>
  <c r="L30" i="4"/>
  <c r="M72" i="4"/>
  <c r="N72" i="4" s="1"/>
  <c r="M68" i="4"/>
  <c r="N68" i="4" s="1"/>
  <c r="M67" i="4"/>
  <c r="N67" i="4" s="1"/>
  <c r="M66" i="4"/>
  <c r="N66" i="4" s="1"/>
  <c r="M53" i="4"/>
  <c r="N53" i="4" s="1"/>
  <c r="M57" i="4"/>
  <c r="N57" i="4" s="1"/>
  <c r="L74" i="4"/>
  <c r="J74" i="4"/>
  <c r="M71" i="4"/>
  <c r="N71" i="4" s="1"/>
  <c r="M52" i="4"/>
  <c r="N52" i="4" s="1"/>
  <c r="M62" i="4"/>
  <c r="N62" i="4" s="1"/>
  <c r="M47" i="4"/>
  <c r="N47" i="4" s="1"/>
  <c r="M61" i="4"/>
  <c r="N61" i="4" s="1"/>
  <c r="M51" i="4"/>
  <c r="N51" i="4" s="1"/>
  <c r="M56" i="4"/>
  <c r="N56" i="4" s="1"/>
  <c r="M58" i="4"/>
  <c r="N58" i="4" s="1"/>
  <c r="M63" i="4"/>
  <c r="N63" i="4" s="1"/>
  <c r="M73" i="4"/>
  <c r="N73" i="4" s="1"/>
  <c r="N46" i="4"/>
  <c r="F25" i="2"/>
  <c r="I38" i="2"/>
  <c r="I25" i="2"/>
  <c r="N85" i="4" l="1"/>
  <c r="N74" i="4"/>
  <c r="M21" i="4"/>
  <c r="N21" i="4" s="1"/>
  <c r="M105" i="4"/>
  <c r="N105" i="4" s="1"/>
  <c r="M106" i="4"/>
  <c r="N106" i="4" s="1"/>
  <c r="M104" i="4"/>
  <c r="N104" i="4" s="1"/>
  <c r="M22" i="4"/>
  <c r="N22" i="4" s="1"/>
  <c r="J108" i="4"/>
  <c r="M101" i="4"/>
  <c r="N101" i="4" s="1"/>
  <c r="M16" i="4"/>
  <c r="N16" i="4" s="1"/>
  <c r="M99" i="4"/>
  <c r="N99" i="4" s="1"/>
  <c r="M25" i="4"/>
  <c r="N25" i="4" s="1"/>
  <c r="L108" i="4"/>
  <c r="M31" i="4"/>
  <c r="N31" i="4" s="1"/>
  <c r="M30" i="4"/>
  <c r="N30" i="4" s="1"/>
  <c r="M27" i="4"/>
  <c r="N27" i="4" s="1"/>
  <c r="J33" i="4"/>
  <c r="L33" i="4"/>
  <c r="M74" i="4"/>
  <c r="J17" i="2"/>
  <c r="N86" i="4" l="1"/>
  <c r="N112" i="4" s="1"/>
  <c r="N110" i="4" s="1"/>
  <c r="C40" i="2"/>
  <c r="N108" i="4"/>
  <c r="N113" i="4" s="1"/>
  <c r="M108" i="4"/>
  <c r="M33" i="4"/>
  <c r="C6" i="5" l="1"/>
  <c r="C7" i="5" s="1"/>
</calcChain>
</file>

<file path=xl/sharedStrings.xml><?xml version="1.0" encoding="utf-8"?>
<sst xmlns="http://schemas.openxmlformats.org/spreadsheetml/2006/main" count="285" uniqueCount="94">
  <si>
    <t xml:space="preserve">CONTRATACIÓN </t>
  </si>
  <si>
    <t xml:space="preserve">Perfil </t>
  </si>
  <si>
    <t>Total de personas requeridas</t>
  </si>
  <si>
    <t>SEMI SENIOR</t>
  </si>
  <si>
    <t>SENIOR</t>
  </si>
  <si>
    <t xml:space="preserve">TOTAL </t>
  </si>
  <si>
    <t>Cantidad</t>
  </si>
  <si>
    <t>Valor unidad</t>
  </si>
  <si>
    <t>Valor total</t>
  </si>
  <si>
    <t xml:space="preserve">Valor total </t>
  </si>
  <si>
    <t>Periodistas</t>
  </si>
  <si>
    <t>Diseñadores</t>
  </si>
  <si>
    <t xml:space="preserve">Audiovisual </t>
  </si>
  <si>
    <t>Graficadores / ilustradores</t>
  </si>
  <si>
    <t>Animadores</t>
  </si>
  <si>
    <t xml:space="preserve">Digital </t>
  </si>
  <si>
    <t>TOTAL:</t>
  </si>
  <si>
    <t>DURANTE  ( SEPTIEMBRE Y OCTUBRE )</t>
  </si>
  <si>
    <t xml:space="preserve">Semi senior </t>
  </si>
  <si>
    <t xml:space="preserve">Senior </t>
  </si>
  <si>
    <t>Costo de administración (%)</t>
  </si>
  <si>
    <t>Valor de la mano de obra</t>
  </si>
  <si>
    <t>Costo de administración ($)</t>
  </si>
  <si>
    <t>IVA - Servicios (19%)</t>
  </si>
  <si>
    <t>Costo de administración + IVA</t>
  </si>
  <si>
    <t>Costo de mano de obra + comisión</t>
  </si>
  <si>
    <t>Equipo 1 - Bogotá</t>
  </si>
  <si>
    <t>Equipo 2 - Bogotá</t>
  </si>
  <si>
    <t>Equipo 3 - Territorio</t>
  </si>
  <si>
    <t>Equipo 4 - Territorio</t>
  </si>
  <si>
    <t>Equipo 5 - Territorio</t>
  </si>
  <si>
    <t>Equipo 6 - Territorio</t>
  </si>
  <si>
    <t>Periodista</t>
  </si>
  <si>
    <t>Digital</t>
  </si>
  <si>
    <t>Audiovisual</t>
  </si>
  <si>
    <t>Semi</t>
  </si>
  <si>
    <t>Senior</t>
  </si>
  <si>
    <t>ETAPA PREVIA ( JULIO - AGOSTO )</t>
  </si>
  <si>
    <t>Distribución de equipos</t>
  </si>
  <si>
    <t>No. Integrantes</t>
  </si>
  <si>
    <t>Honorarios proyectados</t>
  </si>
  <si>
    <t>Perfil</t>
  </si>
  <si>
    <t>NO</t>
  </si>
  <si>
    <t>SI</t>
  </si>
  <si>
    <r>
      <t xml:space="preserve">Requiere desplazamiento 
</t>
    </r>
    <r>
      <rPr>
        <sz val="12"/>
        <color theme="1"/>
        <rFont val="Aptos Display"/>
        <family val="2"/>
      </rPr>
      <t>SI/NO</t>
    </r>
  </si>
  <si>
    <t>No. Viajes por mes</t>
  </si>
  <si>
    <t>No. de días de permanencia</t>
  </si>
  <si>
    <r>
      <rPr>
        <b/>
        <sz val="12"/>
        <color theme="1"/>
        <rFont val="Aptos Display"/>
        <family val="2"/>
      </rPr>
      <t>Nota 1:</t>
    </r>
    <r>
      <rPr>
        <sz val="12"/>
        <color theme="1"/>
        <rFont val="Aptos Display"/>
        <family val="2"/>
      </rPr>
      <t xml:space="preserve"> Los cálculos se proyectan aplicando 4,33 semanas por mes.</t>
    </r>
  </si>
  <si>
    <r>
      <rPr>
        <b/>
        <sz val="12"/>
        <color theme="1"/>
        <rFont val="Aptos Display"/>
        <family val="2"/>
      </rPr>
      <t>Nota 2:</t>
    </r>
    <r>
      <rPr>
        <sz val="12"/>
        <color theme="1"/>
        <rFont val="Aptos Display"/>
        <family val="2"/>
      </rPr>
      <t xml:space="preserve"> Los cálculos se proyectan con 1,5 días de permanencia.</t>
    </r>
  </si>
  <si>
    <t>Valor día de trabajo</t>
  </si>
  <si>
    <t>% reconocido para comisión (70%)</t>
  </si>
  <si>
    <r>
      <rPr>
        <b/>
        <sz val="12"/>
        <color theme="1"/>
        <rFont val="Aptos Display"/>
        <family val="2"/>
      </rPr>
      <t>Nota 3:</t>
    </r>
    <r>
      <rPr>
        <sz val="12"/>
        <color theme="1"/>
        <rFont val="Aptos Display"/>
        <family val="2"/>
      </rPr>
      <t xml:space="preserve"> Los cálculos se proyectan aplicando el 70% del valor de honorarios como comisión.</t>
    </r>
  </si>
  <si>
    <t>Valor mes de comisiones</t>
  </si>
  <si>
    <t>Valor medio de tiquetería</t>
  </si>
  <si>
    <t>Valor mes de tiquetería</t>
  </si>
  <si>
    <t>Valor mes de comisiones + tiquetería</t>
  </si>
  <si>
    <t>Valor julio y agosto comisiones + tiquetería</t>
  </si>
  <si>
    <r>
      <rPr>
        <b/>
        <sz val="12"/>
        <color theme="1"/>
        <rFont val="Aptos Display"/>
        <family val="2"/>
      </rPr>
      <t>Nota 4:</t>
    </r>
    <r>
      <rPr>
        <sz val="12"/>
        <color theme="1"/>
        <rFont val="Aptos Display"/>
        <family val="2"/>
      </rPr>
      <t xml:space="preserve"> Los cálculos se proyectan aplicando un costo medio de tiquetería (ida - vuelta) de $700,000.</t>
    </r>
  </si>
  <si>
    <r>
      <rPr>
        <b/>
        <sz val="12"/>
        <color theme="1"/>
        <rFont val="Aptos Display"/>
        <family val="2"/>
      </rPr>
      <t>Nota 5:</t>
    </r>
    <r>
      <rPr>
        <sz val="12"/>
        <color theme="1"/>
        <rFont val="Aptos Display"/>
        <family val="2"/>
      </rPr>
      <t xml:space="preserve"> Los cálculos se proyectan considerando que esta etapa corresponde a los meses de julio y agosto de 2024.</t>
    </r>
  </si>
  <si>
    <r>
      <rPr>
        <b/>
        <sz val="12"/>
        <color theme="1"/>
        <rFont val="Aptos Display"/>
        <family val="2"/>
      </rPr>
      <t>Nota 4:</t>
    </r>
    <r>
      <rPr>
        <sz val="12"/>
        <color theme="1"/>
        <rFont val="Aptos Display"/>
        <family val="2"/>
      </rPr>
      <t xml:space="preserve"> Los cálculos se proyectan aplicando un costo medio de tiquetería (ida - vuelta) de $85.000 considerando el incremento en el costo por mayor demanda.</t>
    </r>
  </si>
  <si>
    <r>
      <rPr>
        <b/>
        <sz val="12"/>
        <color theme="1"/>
        <rFont val="Aptos Display"/>
        <family val="2"/>
      </rPr>
      <t>Nota 5:</t>
    </r>
    <r>
      <rPr>
        <sz val="12"/>
        <color theme="1"/>
        <rFont val="Aptos Display"/>
        <family val="2"/>
      </rPr>
      <t xml:space="preserve"> Los cálculos se proyectan considerando que esta etapa corresponde parcialmente al mes de septiembre y octubre 2024.</t>
    </r>
  </si>
  <si>
    <r>
      <rPr>
        <b/>
        <sz val="12"/>
        <color theme="1"/>
        <rFont val="Aptos Display"/>
        <family val="2"/>
      </rPr>
      <t>Nota 2:</t>
    </r>
    <r>
      <rPr>
        <sz val="12"/>
        <color theme="1"/>
        <rFont val="Aptos Display"/>
        <family val="2"/>
      </rPr>
      <t xml:space="preserve"> Los cálculos se proyectan con 20 días de permanencia para los equipos Bta. y de 30 días para los equipos de territorio. Esta proyección representa los 12 días COP y los días preparatorios para el trabajo de cubrimiento.</t>
    </r>
  </si>
  <si>
    <r>
      <rPr>
        <b/>
        <sz val="12"/>
        <color theme="1"/>
        <rFont val="Aptos Display"/>
        <family val="2"/>
      </rPr>
      <t>Nota 5:</t>
    </r>
    <r>
      <rPr>
        <sz val="12"/>
        <color theme="1"/>
        <rFont val="Aptos Display"/>
        <family val="2"/>
      </rPr>
      <t xml:space="preserve"> Los cálculos se proyectan considerando que esta etapa corresponde a los meses de noviembre y diciembre de 2024.</t>
    </r>
  </si>
  <si>
    <t>COSTOS TOTALES</t>
  </si>
  <si>
    <t>Etapa previa</t>
  </si>
  <si>
    <t>Etapa durante</t>
  </si>
  <si>
    <t>Etapa después</t>
  </si>
  <si>
    <t>Etapa depués</t>
  </si>
  <si>
    <t>ETAPA SOSTENIMIENTO ( NOVIEMBRE - DICIEMBRE)</t>
  </si>
  <si>
    <t>Equipo adicional a la Etapa previa</t>
  </si>
  <si>
    <t>Total equipo adicional</t>
  </si>
  <si>
    <t>Total equipo Etapa durante</t>
  </si>
  <si>
    <t>Periodistas Senior</t>
  </si>
  <si>
    <t>Periodistas Semi</t>
  </si>
  <si>
    <t>Digital Senior</t>
  </si>
  <si>
    <t>Digital Semi</t>
  </si>
  <si>
    <t>N.A.</t>
  </si>
  <si>
    <r>
      <rPr>
        <b/>
        <sz val="12"/>
        <color theme="1"/>
        <rFont val="Aptos Display"/>
        <family val="2"/>
      </rPr>
      <t>Nota 6:</t>
    </r>
    <r>
      <rPr>
        <sz val="12"/>
        <color theme="1"/>
        <rFont val="Aptos Display"/>
        <family val="2"/>
      </rPr>
      <t xml:space="preserve"> Los cálculos se proyectan considerando manter dos equipos de cubrimiento activos para apoyar la comunicación COP16-COP29-Minambiente bajo una narrativa articulada.</t>
    </r>
  </si>
  <si>
    <t>Etapa previa a la COP16 (julio/agosto/septiembre) - Equipos de cubrimiento para la generación permanente de contenido COP16</t>
  </si>
  <si>
    <t>Etapa durante la COP16 (octubre) - Equipos de cubrimiento para la generación permanente de contenido COP16</t>
  </si>
  <si>
    <t>Etapa posterior a la COP16 (noviembre/parcial diciembre) - Equipos de cubrimiento para la generación permanente de contenido COP16</t>
  </si>
  <si>
    <r>
      <rPr>
        <b/>
        <sz val="12"/>
        <color theme="1"/>
        <rFont val="Aptos Display"/>
        <family val="2"/>
      </rPr>
      <t>Nota 7:</t>
    </r>
    <r>
      <rPr>
        <sz val="12"/>
        <color theme="1"/>
        <rFont val="Aptos Display"/>
        <family val="2"/>
      </rPr>
      <t xml:space="preserve"> Los cálculos se proyectan considerando que, del total de 15 perfiles, solo 6 estarían viajando, los demás estarán en la ubicación Bta.</t>
    </r>
  </si>
  <si>
    <r>
      <rPr>
        <b/>
        <sz val="12"/>
        <color theme="1"/>
        <rFont val="Aptos Display"/>
        <family val="2"/>
      </rPr>
      <t>Nota 6:</t>
    </r>
    <r>
      <rPr>
        <sz val="12"/>
        <color theme="1"/>
        <rFont val="Aptos Display"/>
        <family val="2"/>
      </rPr>
      <t xml:space="preserve"> Los cálculos se proyectan considerando que, el total de 42 perfiles estarán entre 20 y 30 diás en Cali.</t>
    </r>
  </si>
  <si>
    <t>COSTO DE MANO DE OBRA + COSTO DE ADMINISTRACIÓN</t>
  </si>
  <si>
    <t>COSTO DE COMISIONES + TIQUETERÍA</t>
  </si>
  <si>
    <t>TOTAL</t>
  </si>
  <si>
    <t>PROYECCIONES MANO DE OBRA + COMISIONES + TIQUETERIA PARA COP16</t>
  </si>
  <si>
    <t xml:space="preserve">Web Máster </t>
  </si>
  <si>
    <t>Comunity Mánager/ generador de contenidos</t>
  </si>
  <si>
    <t xml:space="preserve">Traductores simultáneos </t>
  </si>
  <si>
    <r>
      <rPr>
        <b/>
        <sz val="12"/>
        <color theme="1"/>
        <rFont val="Aptos Display"/>
        <family val="2"/>
      </rPr>
      <t>Nota 6:</t>
    </r>
    <r>
      <rPr>
        <sz val="12"/>
        <color theme="1"/>
        <rFont val="Aptos Display"/>
        <family val="2"/>
      </rPr>
      <t xml:space="preserve"> Los cálculos se proyectan considerando que, del total de 37 perfiles, solo 18 estarían viajando, los demás estarán en la ubicación Bta.</t>
    </r>
  </si>
  <si>
    <t>Anexo 17. Proyección presupuesto_componente de cubrimiento</t>
  </si>
  <si>
    <r>
      <rPr>
        <b/>
        <sz val="12"/>
        <color theme="1"/>
        <rFont val="Aptos Display"/>
        <family val="2"/>
      </rPr>
      <t>Nota 8:</t>
    </r>
    <r>
      <rPr>
        <sz val="12"/>
        <color theme="1"/>
        <rFont val="Aptos Display"/>
        <family val="2"/>
      </rPr>
      <t xml:space="preserve"> El contratista debe garantizar que el 70 por ciento del personal requerido sea residente en la ciudad de Cali lugar donde se desarrollará el evento en su etapa durante.</t>
    </r>
  </si>
  <si>
    <r>
      <rPr>
        <b/>
        <sz val="12"/>
        <color theme="1"/>
        <rFont val="Aptos Display"/>
        <family val="2"/>
      </rPr>
      <t>Nota 1:</t>
    </r>
    <r>
      <rPr>
        <sz val="12"/>
        <color theme="1"/>
        <rFont val="Aptos Display"/>
        <family val="2"/>
      </rPr>
      <t xml:space="preserve"> El contratista debe garantizar que el 70 por ciento del personal requerido sea residente en la ciudad de Cali lugar donde se desarrollará el evento en su etapa durante.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</si>
</sst>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;[Red]\-&quot;$&quot;#,##0"/>
    <numFmt numFmtId="165" formatCode="&quot;$&quot;#,##0"/>
    <numFmt numFmtId="166" formatCode="_-* #,##0_-;\-* #,##0_-;_-* &quot;-&quot;??_-;_-@_-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Aptos Display"/>
      <family val="2"/>
    </font>
    <font>
      <b/>
      <sz val="12"/>
      <color theme="1"/>
      <name val="Aptos Display"/>
      <family val="2"/>
    </font>
    <font>
      <sz val="16"/>
      <color theme="1"/>
      <name val="Aptos Display"/>
      <family val="2"/>
    </font>
    <font>
      <b/>
      <sz val="16"/>
      <color theme="0"/>
      <name val="Aptos Display"/>
      <family val="2"/>
    </font>
    <font>
      <b/>
      <sz val="12"/>
      <color theme="0"/>
      <name val="Aptos Display"/>
      <family val="2"/>
    </font>
    <font>
      <b/>
      <sz val="18"/>
      <color theme="0"/>
      <name val="Calibri"/>
      <family val="2"/>
      <scheme val="minor"/>
    </font>
    <font>
      <b/>
      <sz val="18"/>
      <color theme="0"/>
      <name val="Aptos Display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3" fontId="0" fillId="0" borderId="0" xfId="1" applyFont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0" xfId="0" applyNumberFormat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8" fillId="7" borderId="1" xfId="0" applyFont="1" applyFill="1" applyBorder="1"/>
    <xf numFmtId="165" fontId="8" fillId="7" borderId="1" xfId="0" applyNumberFormat="1" applyFont="1" applyFill="1" applyBorder="1" applyAlignment="1">
      <alignment horizontal="center"/>
    </xf>
    <xf numFmtId="166" fontId="0" fillId="0" borderId="0" xfId="1" applyNumberFormat="1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9" fillId="8" borderId="1" xfId="0" applyFont="1" applyFill="1" applyBorder="1" applyAlignment="1">
      <alignment horizontal="left" vertical="top"/>
    </xf>
    <xf numFmtId="166" fontId="0" fillId="0" borderId="1" xfId="1" applyNumberFormat="1" applyFont="1" applyBorder="1"/>
    <xf numFmtId="166" fontId="0" fillId="0" borderId="1" xfId="1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left" vertical="top"/>
    </xf>
    <xf numFmtId="166" fontId="9" fillId="8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6" fontId="9" fillId="0" borderId="1" xfId="1" applyNumberFormat="1" applyFont="1" applyBorder="1" applyAlignment="1">
      <alignment horizontal="left" vertical="top"/>
    </xf>
    <xf numFmtId="166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6" fontId="10" fillId="0" borderId="0" xfId="0" applyNumberFormat="1" applyFont="1" applyAlignment="1">
      <alignment horizontal="left" vertical="top"/>
    </xf>
    <xf numFmtId="166" fontId="9" fillId="0" borderId="0" xfId="0" applyNumberFormat="1" applyFont="1" applyAlignment="1">
      <alignment horizontal="center" vertical="top"/>
    </xf>
    <xf numFmtId="166" fontId="13" fillId="1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166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1" xfId="0" applyFont="1" applyBorder="1"/>
    <xf numFmtId="166" fontId="11" fillId="0" borderId="1" xfId="1" applyNumberFormat="1" applyFont="1" applyBorder="1"/>
    <xf numFmtId="0" fontId="15" fillId="10" borderId="1" xfId="0" applyFont="1" applyFill="1" applyBorder="1"/>
    <xf numFmtId="166" fontId="15" fillId="10" borderId="1" xfId="1" applyNumberFormat="1" applyFont="1" applyFill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9" fillId="0" borderId="0" xfId="0" applyFont="1" applyFill="1" applyAlignment="1">
      <alignment horizontal="left" vertical="top"/>
    </xf>
    <xf numFmtId="0" fontId="14" fillId="1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5" fontId="6" fillId="6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top"/>
    </xf>
    <xf numFmtId="166" fontId="10" fillId="0" borderId="1" xfId="0" applyNumberFormat="1" applyFont="1" applyBorder="1" applyAlignment="1">
      <alignment horizontal="center" vertical="top"/>
    </xf>
    <xf numFmtId="0" fontId="13" fillId="1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6" fontId="9" fillId="0" borderId="1" xfId="1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2" fillId="9" borderId="0" xfId="0" applyFont="1" applyFill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90AD-83A5-4290-8804-84BE9AF55CA5}">
  <dimension ref="B1:C7"/>
  <sheetViews>
    <sheetView showGridLines="0" workbookViewId="0">
      <selection activeCell="C13" sqref="C13"/>
    </sheetView>
  </sheetViews>
  <sheetFormatPr baseColWidth="10" defaultRowHeight="15.75"/>
  <cols>
    <col min="2" max="2" width="75.5" customWidth="1"/>
    <col min="3" max="3" width="26" style="30" customWidth="1"/>
  </cols>
  <sheetData>
    <row r="1" spans="2:3" ht="21">
      <c r="B1" s="65" t="s">
        <v>91</v>
      </c>
      <c r="C1" s="65"/>
    </row>
    <row r="3" spans="2:3" ht="23.25">
      <c r="B3" s="64" t="s">
        <v>86</v>
      </c>
      <c r="C3" s="64"/>
    </row>
    <row r="5" spans="2:3" ht="20.25">
      <c r="B5" s="57" t="s">
        <v>83</v>
      </c>
      <c r="C5" s="58">
        <f>'Equipo de Trabajo + Admon'!C45</f>
        <v>2085816000</v>
      </c>
    </row>
    <row r="6" spans="2:3" ht="20.25">
      <c r="B6" s="57" t="s">
        <v>84</v>
      </c>
      <c r="C6" s="58">
        <f>'Viaticos + Tiquetes'!N110</f>
        <v>717833166.66666675</v>
      </c>
    </row>
    <row r="7" spans="2:3" ht="23.25">
      <c r="B7" s="59" t="s">
        <v>85</v>
      </c>
      <c r="C7" s="60">
        <f>C5+C6</f>
        <v>2803649166.666667</v>
      </c>
    </row>
  </sheetData>
  <mergeCells count="2">
    <mergeCell ref="B3:C3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0F4E-3ECC-A443-ABB5-2002A1982F49}">
  <dimension ref="A2:K49"/>
  <sheetViews>
    <sheetView showGridLines="0" topLeftCell="A29" zoomScale="70" zoomScaleNormal="70" workbookViewId="0">
      <selection activeCell="B54" sqref="B54"/>
    </sheetView>
  </sheetViews>
  <sheetFormatPr baseColWidth="10" defaultRowHeight="15.75"/>
  <cols>
    <col min="1" max="1" width="29.875" customWidth="1"/>
    <col min="2" max="3" width="30.875" customWidth="1"/>
    <col min="4" max="4" width="20.625" customWidth="1"/>
    <col min="5" max="6" width="30.875" customWidth="1"/>
    <col min="7" max="7" width="24.125" customWidth="1"/>
    <col min="8" max="10" width="31.5" customWidth="1"/>
    <col min="11" max="11" width="31.625" customWidth="1"/>
    <col min="12" max="14" width="30.875" customWidth="1"/>
  </cols>
  <sheetData>
    <row r="2" spans="1:11" ht="18.75">
      <c r="A2" s="71" t="s">
        <v>0</v>
      </c>
      <c r="B2" s="72" t="s">
        <v>37</v>
      </c>
      <c r="C2" s="72"/>
      <c r="D2" s="72"/>
      <c r="E2" s="72"/>
      <c r="F2" s="72"/>
      <c r="G2" s="72"/>
      <c r="H2" s="72"/>
      <c r="I2" s="72"/>
      <c r="J2" s="23"/>
      <c r="K2" s="25"/>
    </row>
    <row r="3" spans="1:11" ht="21">
      <c r="A3" s="71"/>
      <c r="B3" s="67" t="s">
        <v>1</v>
      </c>
      <c r="C3" s="67" t="s">
        <v>2</v>
      </c>
      <c r="D3" s="68" t="s">
        <v>3</v>
      </c>
      <c r="E3" s="68"/>
      <c r="F3" s="68"/>
      <c r="G3" s="66" t="s">
        <v>4</v>
      </c>
      <c r="H3" s="66"/>
      <c r="I3" s="66"/>
      <c r="J3" s="2" t="s">
        <v>5</v>
      </c>
      <c r="K3" s="51" t="s">
        <v>5</v>
      </c>
    </row>
    <row r="4" spans="1:11">
      <c r="A4" s="71"/>
      <c r="B4" s="67"/>
      <c r="C4" s="67"/>
      <c r="D4" s="3" t="s">
        <v>6</v>
      </c>
      <c r="E4" s="3" t="s">
        <v>7</v>
      </c>
      <c r="F4" s="3" t="s">
        <v>8</v>
      </c>
      <c r="G4" s="4" t="s">
        <v>6</v>
      </c>
      <c r="H4" s="4" t="s">
        <v>7</v>
      </c>
      <c r="I4" s="4" t="s">
        <v>9</v>
      </c>
      <c r="J4" s="69">
        <f>(I12+F12)*2</f>
        <v>536000000</v>
      </c>
      <c r="K4" s="73">
        <f>J4+J17+J30</f>
        <v>1864000000</v>
      </c>
    </row>
    <row r="5" spans="1:11">
      <c r="A5" s="71"/>
      <c r="B5" s="21" t="s">
        <v>10</v>
      </c>
      <c r="C5" s="22">
        <v>10</v>
      </c>
      <c r="D5" s="8">
        <v>9</v>
      </c>
      <c r="E5" s="5">
        <v>7000000</v>
      </c>
      <c r="F5" s="5">
        <f>E5*D5</f>
        <v>63000000</v>
      </c>
      <c r="G5" s="6">
        <v>1</v>
      </c>
      <c r="H5" s="7">
        <v>10000000</v>
      </c>
      <c r="I5" s="7">
        <f>H5*G5</f>
        <v>10000000</v>
      </c>
      <c r="J5" s="70"/>
      <c r="K5" s="73"/>
    </row>
    <row r="6" spans="1:11">
      <c r="A6" s="71"/>
      <c r="B6" s="21" t="s">
        <v>11</v>
      </c>
      <c r="C6" s="22">
        <f>D6+G6</f>
        <v>2</v>
      </c>
      <c r="D6" s="8">
        <v>2</v>
      </c>
      <c r="E6" s="5">
        <v>7000000</v>
      </c>
      <c r="F6" s="5">
        <f>E6*D6</f>
        <v>14000000</v>
      </c>
      <c r="G6" s="6">
        <v>0</v>
      </c>
      <c r="H6" s="7">
        <v>10000000</v>
      </c>
      <c r="I6" s="7">
        <f>H6*G6</f>
        <v>0</v>
      </c>
      <c r="J6" s="70"/>
      <c r="K6" s="73"/>
    </row>
    <row r="7" spans="1:11">
      <c r="A7" s="71"/>
      <c r="B7" s="21" t="s">
        <v>87</v>
      </c>
      <c r="C7" s="22">
        <v>1</v>
      </c>
      <c r="D7" s="8">
        <v>0</v>
      </c>
      <c r="E7" s="5">
        <v>7000000</v>
      </c>
      <c r="F7" s="5">
        <f>E7*D7</f>
        <v>0</v>
      </c>
      <c r="G7" s="6">
        <v>1</v>
      </c>
      <c r="H7" s="7">
        <v>10000000</v>
      </c>
      <c r="I7" s="7"/>
      <c r="J7" s="70"/>
      <c r="K7" s="73"/>
    </row>
    <row r="8" spans="1:11">
      <c r="A8" s="71"/>
      <c r="B8" s="21" t="s">
        <v>12</v>
      </c>
      <c r="C8" s="22">
        <v>5</v>
      </c>
      <c r="D8" s="5">
        <v>3</v>
      </c>
      <c r="E8" s="5">
        <v>7000000</v>
      </c>
      <c r="F8" s="5">
        <f>E8*D8</f>
        <v>21000000</v>
      </c>
      <c r="G8" s="6">
        <v>2</v>
      </c>
      <c r="H8" s="7">
        <v>9000000</v>
      </c>
      <c r="I8" s="7">
        <f>H8*G8</f>
        <v>18000000</v>
      </c>
      <c r="J8" s="70"/>
      <c r="K8" s="73"/>
    </row>
    <row r="9" spans="1:11">
      <c r="A9" s="71"/>
      <c r="B9" s="21" t="s">
        <v>13</v>
      </c>
      <c r="C9" s="22">
        <v>2</v>
      </c>
      <c r="D9" s="8">
        <v>0</v>
      </c>
      <c r="E9" s="5">
        <v>7000000</v>
      </c>
      <c r="F9" s="8">
        <v>0</v>
      </c>
      <c r="G9" s="6">
        <v>2</v>
      </c>
      <c r="H9" s="7">
        <v>6000000</v>
      </c>
      <c r="I9" s="7">
        <f t="shared" ref="I9:I11" si="0">H9*G9</f>
        <v>12000000</v>
      </c>
      <c r="J9" s="70"/>
      <c r="K9" s="73"/>
    </row>
    <row r="10" spans="1:11">
      <c r="A10" s="71"/>
      <c r="B10" s="21" t="s">
        <v>14</v>
      </c>
      <c r="C10" s="22">
        <f t="shared" ref="C10" si="1">D10+G10</f>
        <v>2</v>
      </c>
      <c r="D10" s="8">
        <v>0</v>
      </c>
      <c r="E10" s="5">
        <v>7000000</v>
      </c>
      <c r="F10" s="8">
        <v>0</v>
      </c>
      <c r="G10" s="6">
        <v>2</v>
      </c>
      <c r="H10" s="7">
        <v>8000000</v>
      </c>
      <c r="I10" s="7">
        <f t="shared" si="0"/>
        <v>16000000</v>
      </c>
      <c r="J10" s="70"/>
      <c r="K10" s="73"/>
    </row>
    <row r="11" spans="1:11">
      <c r="A11" s="71"/>
      <c r="B11" s="21" t="s">
        <v>15</v>
      </c>
      <c r="C11" s="22">
        <v>15</v>
      </c>
      <c r="D11" s="8">
        <v>12</v>
      </c>
      <c r="E11" s="5">
        <v>7000000</v>
      </c>
      <c r="F11" s="5">
        <f>E11*D11</f>
        <v>84000000</v>
      </c>
      <c r="G11" s="6">
        <v>3</v>
      </c>
      <c r="H11" s="7">
        <v>10000000</v>
      </c>
      <c r="I11" s="7">
        <f t="shared" si="0"/>
        <v>30000000</v>
      </c>
      <c r="J11" s="70"/>
      <c r="K11" s="73"/>
    </row>
    <row r="12" spans="1:11" ht="18.75">
      <c r="A12" s="71"/>
      <c r="B12" s="21" t="s">
        <v>16</v>
      </c>
      <c r="C12" s="23">
        <f>SUM(C5:C11)</f>
        <v>37</v>
      </c>
      <c r="D12" s="3">
        <f>SUM(D5:D11)</f>
        <v>26</v>
      </c>
      <c r="E12" s="9">
        <f>SUM(E5:E11)</f>
        <v>49000000</v>
      </c>
      <c r="F12" s="10">
        <f>SUM(F5:F11)</f>
        <v>182000000</v>
      </c>
      <c r="G12" s="4">
        <f t="shared" ref="G12" si="2">SUM(G5:G11)</f>
        <v>11</v>
      </c>
      <c r="H12" s="11">
        <f>SUM(H5:H11)</f>
        <v>63000000</v>
      </c>
      <c r="I12" s="12">
        <f>SUM(I5:I11)</f>
        <v>86000000</v>
      </c>
      <c r="J12" s="70"/>
      <c r="K12" s="73"/>
    </row>
    <row r="13" spans="1:11">
      <c r="A13" s="71"/>
      <c r="B13" s="21"/>
      <c r="C13" s="21"/>
      <c r="D13" s="23"/>
      <c r="E13" s="52"/>
      <c r="F13" s="52"/>
      <c r="G13" s="23"/>
      <c r="H13" s="52"/>
      <c r="I13" s="23"/>
      <c r="J13" s="25"/>
      <c r="K13" s="73"/>
    </row>
    <row r="14" spans="1:11">
      <c r="A14" s="71"/>
      <c r="B14" s="25"/>
      <c r="C14" s="25"/>
      <c r="D14" s="25"/>
      <c r="E14" s="25"/>
      <c r="F14" s="25"/>
      <c r="G14" s="25"/>
      <c r="H14" s="25"/>
      <c r="I14" s="25"/>
      <c r="J14" s="25"/>
      <c r="K14" s="73"/>
    </row>
    <row r="15" spans="1:11" ht="18.75">
      <c r="A15" s="71"/>
      <c r="B15" s="72" t="s">
        <v>17</v>
      </c>
      <c r="C15" s="72"/>
      <c r="D15" s="72"/>
      <c r="E15" s="72"/>
      <c r="F15" s="72"/>
      <c r="G15" s="72"/>
      <c r="H15" s="72"/>
      <c r="I15" s="72"/>
      <c r="J15" s="25"/>
      <c r="K15" s="73"/>
    </row>
    <row r="16" spans="1:11" ht="21">
      <c r="A16" s="71"/>
      <c r="B16" s="67" t="s">
        <v>1</v>
      </c>
      <c r="C16" s="67" t="s">
        <v>2</v>
      </c>
      <c r="D16" s="68" t="s">
        <v>3</v>
      </c>
      <c r="E16" s="68"/>
      <c r="F16" s="68"/>
      <c r="G16" s="66" t="s">
        <v>4</v>
      </c>
      <c r="H16" s="66"/>
      <c r="I16" s="66"/>
      <c r="J16" s="2" t="s">
        <v>5</v>
      </c>
      <c r="K16" s="73"/>
    </row>
    <row r="17" spans="1:11">
      <c r="A17" s="71"/>
      <c r="B17" s="67"/>
      <c r="C17" s="67"/>
      <c r="D17" s="3" t="s">
        <v>6</v>
      </c>
      <c r="E17" s="3" t="s">
        <v>18</v>
      </c>
      <c r="F17" s="3" t="s">
        <v>8</v>
      </c>
      <c r="G17" s="4" t="s">
        <v>6</v>
      </c>
      <c r="H17" s="4" t="s">
        <v>19</v>
      </c>
      <c r="I17" s="4" t="s">
        <v>9</v>
      </c>
      <c r="J17" s="69">
        <f>(I25+F25)*2</f>
        <v>792000000</v>
      </c>
      <c r="K17" s="73"/>
    </row>
    <row r="18" spans="1:11">
      <c r="A18" s="71"/>
      <c r="B18" s="21" t="s">
        <v>10</v>
      </c>
      <c r="C18" s="22">
        <v>25</v>
      </c>
      <c r="D18" s="8">
        <v>20</v>
      </c>
      <c r="E18" s="5">
        <v>7000000</v>
      </c>
      <c r="F18" s="5">
        <f>E18*D18</f>
        <v>140000000</v>
      </c>
      <c r="G18" s="6">
        <v>5</v>
      </c>
      <c r="H18" s="7">
        <v>10000000</v>
      </c>
      <c r="I18" s="7">
        <f>H18*G18</f>
        <v>50000000</v>
      </c>
      <c r="J18" s="70"/>
      <c r="K18" s="73"/>
    </row>
    <row r="19" spans="1:11">
      <c r="A19" s="71"/>
      <c r="B19" s="21" t="s">
        <v>11</v>
      </c>
      <c r="C19" s="22">
        <v>4</v>
      </c>
      <c r="D19" s="8">
        <v>2</v>
      </c>
      <c r="E19" s="5">
        <v>7000000</v>
      </c>
      <c r="F19" s="5">
        <f>E19*D19</f>
        <v>14000000</v>
      </c>
      <c r="G19" s="6">
        <v>2</v>
      </c>
      <c r="H19" s="7">
        <v>10000000</v>
      </c>
      <c r="I19" s="7">
        <f t="shared" ref="I19:I24" si="3">H19*G19</f>
        <v>20000000</v>
      </c>
      <c r="J19" s="70"/>
      <c r="K19" s="73"/>
    </row>
    <row r="20" spans="1:11">
      <c r="A20" s="71"/>
      <c r="B20" s="21" t="s">
        <v>87</v>
      </c>
      <c r="C20" s="22">
        <v>3</v>
      </c>
      <c r="D20" s="8">
        <v>2</v>
      </c>
      <c r="E20" s="5">
        <v>7000000</v>
      </c>
      <c r="F20" s="5"/>
      <c r="G20" s="6">
        <v>1</v>
      </c>
      <c r="H20" s="7">
        <v>10000000</v>
      </c>
      <c r="I20" s="7"/>
      <c r="J20" s="70"/>
      <c r="K20" s="73"/>
    </row>
    <row r="21" spans="1:11">
      <c r="A21" s="71"/>
      <c r="B21" s="21" t="s">
        <v>12</v>
      </c>
      <c r="C21" s="22">
        <v>12</v>
      </c>
      <c r="D21" s="5">
        <v>10</v>
      </c>
      <c r="E21" s="5">
        <v>7000000</v>
      </c>
      <c r="F21" s="5">
        <f>E21*D21</f>
        <v>70000000</v>
      </c>
      <c r="G21" s="6">
        <v>2</v>
      </c>
      <c r="H21" s="7">
        <v>9000000</v>
      </c>
      <c r="I21" s="7">
        <f t="shared" si="3"/>
        <v>18000000</v>
      </c>
      <c r="J21" s="70"/>
      <c r="K21" s="73"/>
    </row>
    <row r="22" spans="1:11">
      <c r="A22" s="71"/>
      <c r="B22" s="21" t="s">
        <v>13</v>
      </c>
      <c r="C22" s="22">
        <v>4</v>
      </c>
      <c r="D22" s="8">
        <v>2</v>
      </c>
      <c r="E22" s="5">
        <v>7000000</v>
      </c>
      <c r="F22" s="15">
        <v>0</v>
      </c>
      <c r="G22" s="6">
        <v>2</v>
      </c>
      <c r="H22" s="7">
        <v>6000000</v>
      </c>
      <c r="I22" s="7">
        <f t="shared" si="3"/>
        <v>12000000</v>
      </c>
      <c r="J22" s="70"/>
      <c r="K22" s="73"/>
    </row>
    <row r="23" spans="1:11" ht="31.5">
      <c r="A23" s="71"/>
      <c r="B23" s="61" t="s">
        <v>88</v>
      </c>
      <c r="C23" s="22">
        <v>16</v>
      </c>
      <c r="D23" s="8">
        <v>13</v>
      </c>
      <c r="E23" s="5">
        <v>7000000</v>
      </c>
      <c r="F23" s="15">
        <v>0</v>
      </c>
      <c r="G23" s="6">
        <v>3</v>
      </c>
      <c r="H23" s="7">
        <v>8000000</v>
      </c>
      <c r="I23" s="7">
        <f t="shared" si="3"/>
        <v>24000000</v>
      </c>
      <c r="J23" s="70"/>
      <c r="K23" s="73"/>
    </row>
    <row r="24" spans="1:11">
      <c r="A24" s="71"/>
      <c r="B24" s="21" t="s">
        <v>89</v>
      </c>
      <c r="C24" s="22">
        <v>6</v>
      </c>
      <c r="D24" s="8">
        <v>4</v>
      </c>
      <c r="E24" s="5">
        <v>7000000</v>
      </c>
      <c r="F24" s="5">
        <f>E24*D24</f>
        <v>28000000</v>
      </c>
      <c r="G24" s="6">
        <v>2</v>
      </c>
      <c r="H24" s="7">
        <v>10000000</v>
      </c>
      <c r="I24" s="7">
        <f t="shared" si="3"/>
        <v>20000000</v>
      </c>
      <c r="J24" s="70"/>
      <c r="K24" s="73"/>
    </row>
    <row r="25" spans="1:11" ht="18.75">
      <c r="A25" s="71"/>
      <c r="B25" s="21" t="s">
        <v>16</v>
      </c>
      <c r="C25" s="23">
        <f t="shared" ref="C25:I25" si="4">SUM(C18:C24)</f>
        <v>70</v>
      </c>
      <c r="D25" s="3">
        <f t="shared" si="4"/>
        <v>53</v>
      </c>
      <c r="E25" s="9">
        <f t="shared" si="4"/>
        <v>49000000</v>
      </c>
      <c r="F25" s="10">
        <f t="shared" si="4"/>
        <v>252000000</v>
      </c>
      <c r="G25" s="4">
        <f t="shared" si="4"/>
        <v>17</v>
      </c>
      <c r="H25" s="11">
        <f t="shared" si="4"/>
        <v>63000000</v>
      </c>
      <c r="I25" s="12">
        <f t="shared" si="4"/>
        <v>144000000</v>
      </c>
      <c r="J25" s="70"/>
      <c r="K25" s="73"/>
    </row>
    <row r="26" spans="1:11">
      <c r="A26" s="71"/>
      <c r="B26" s="25"/>
      <c r="C26" s="25"/>
      <c r="D26" s="25"/>
      <c r="E26" s="25"/>
      <c r="F26" s="25"/>
      <c r="G26" s="25"/>
      <c r="H26" s="25"/>
      <c r="I26" s="25"/>
      <c r="J26" s="25"/>
      <c r="K26" s="73"/>
    </row>
    <row r="27" spans="1:11">
      <c r="A27" s="71"/>
      <c r="B27" s="25"/>
      <c r="C27" s="25"/>
      <c r="D27" s="25"/>
      <c r="E27" s="25"/>
      <c r="F27" s="25"/>
      <c r="G27" s="25"/>
      <c r="H27" s="25"/>
      <c r="I27" s="25"/>
      <c r="J27" s="25"/>
      <c r="K27" s="73"/>
    </row>
    <row r="28" spans="1:11" ht="18.75">
      <c r="A28" s="71"/>
      <c r="B28" s="72" t="s">
        <v>68</v>
      </c>
      <c r="C28" s="72"/>
      <c r="D28" s="72"/>
      <c r="E28" s="72"/>
      <c r="F28" s="72"/>
      <c r="G28" s="72"/>
      <c r="H28" s="72"/>
      <c r="I28" s="72"/>
      <c r="J28" s="23"/>
      <c r="K28" s="73"/>
    </row>
    <row r="29" spans="1:11" ht="21">
      <c r="A29" s="71"/>
      <c r="B29" s="67" t="s">
        <v>1</v>
      </c>
      <c r="C29" s="67" t="s">
        <v>2</v>
      </c>
      <c r="D29" s="68" t="s">
        <v>3</v>
      </c>
      <c r="E29" s="68"/>
      <c r="F29" s="68"/>
      <c r="G29" s="66" t="s">
        <v>4</v>
      </c>
      <c r="H29" s="66"/>
      <c r="I29" s="66"/>
      <c r="J29" s="2" t="s">
        <v>5</v>
      </c>
      <c r="K29" s="73"/>
    </row>
    <row r="30" spans="1:11">
      <c r="A30" s="71"/>
      <c r="B30" s="67"/>
      <c r="C30" s="67"/>
      <c r="D30" s="3" t="s">
        <v>6</v>
      </c>
      <c r="E30" s="3" t="s">
        <v>7</v>
      </c>
      <c r="F30" s="3" t="s">
        <v>8</v>
      </c>
      <c r="G30" s="4" t="s">
        <v>6</v>
      </c>
      <c r="H30" s="4" t="s">
        <v>7</v>
      </c>
      <c r="I30" s="4" t="s">
        <v>9</v>
      </c>
      <c r="J30" s="69">
        <f>(I38+F38)*2</f>
        <v>536000000</v>
      </c>
      <c r="K30" s="73"/>
    </row>
    <row r="31" spans="1:11">
      <c r="A31" s="71"/>
      <c r="B31" s="21" t="s">
        <v>10</v>
      </c>
      <c r="C31" s="22">
        <v>10</v>
      </c>
      <c r="D31" s="8">
        <v>9</v>
      </c>
      <c r="E31" s="5">
        <v>7000000</v>
      </c>
      <c r="F31" s="5">
        <f>E31*D31</f>
        <v>63000000</v>
      </c>
      <c r="G31" s="6">
        <v>1</v>
      </c>
      <c r="H31" s="7">
        <v>10000000</v>
      </c>
      <c r="I31" s="7">
        <f>H31*G31</f>
        <v>10000000</v>
      </c>
      <c r="J31" s="70"/>
      <c r="K31" s="73"/>
    </row>
    <row r="32" spans="1:11">
      <c r="A32" s="71"/>
      <c r="B32" s="21" t="s">
        <v>11</v>
      </c>
      <c r="C32" s="22">
        <v>2</v>
      </c>
      <c r="D32" s="8">
        <v>2</v>
      </c>
      <c r="E32" s="5">
        <v>7000000</v>
      </c>
      <c r="F32" s="5">
        <f t="shared" ref="F32:F37" si="5">E32*D32</f>
        <v>14000000</v>
      </c>
      <c r="G32" s="6">
        <v>0</v>
      </c>
      <c r="H32" s="7">
        <v>10000000</v>
      </c>
      <c r="I32" s="7">
        <f t="shared" ref="I32:I37" si="6">H32*G32</f>
        <v>0</v>
      </c>
      <c r="J32" s="70"/>
      <c r="K32" s="73"/>
    </row>
    <row r="33" spans="1:11">
      <c r="A33" s="71"/>
      <c r="B33" s="21" t="s">
        <v>87</v>
      </c>
      <c r="C33" s="22">
        <v>1</v>
      </c>
      <c r="D33" s="8">
        <v>0</v>
      </c>
      <c r="E33" s="5">
        <v>7000000</v>
      </c>
      <c r="F33" s="5"/>
      <c r="G33" s="6">
        <v>1</v>
      </c>
      <c r="H33" s="7">
        <v>10000000</v>
      </c>
      <c r="I33" s="7"/>
      <c r="J33" s="70"/>
      <c r="K33" s="73"/>
    </row>
    <row r="34" spans="1:11">
      <c r="A34" s="71"/>
      <c r="B34" s="21" t="s">
        <v>12</v>
      </c>
      <c r="C34" s="22">
        <v>5</v>
      </c>
      <c r="D34" s="5">
        <v>3</v>
      </c>
      <c r="E34" s="5">
        <v>7000000</v>
      </c>
      <c r="F34" s="5">
        <f t="shared" si="5"/>
        <v>21000000</v>
      </c>
      <c r="G34" s="6">
        <v>2</v>
      </c>
      <c r="H34" s="7">
        <v>9000000</v>
      </c>
      <c r="I34" s="7">
        <f t="shared" si="6"/>
        <v>18000000</v>
      </c>
      <c r="J34" s="70"/>
      <c r="K34" s="73"/>
    </row>
    <row r="35" spans="1:11">
      <c r="A35" s="71"/>
      <c r="B35" s="21" t="s">
        <v>13</v>
      </c>
      <c r="C35" s="22">
        <v>2</v>
      </c>
      <c r="D35" s="8">
        <v>0</v>
      </c>
      <c r="E35" s="5">
        <v>7000000</v>
      </c>
      <c r="F35" s="5">
        <f t="shared" si="5"/>
        <v>0</v>
      </c>
      <c r="G35" s="6">
        <v>2</v>
      </c>
      <c r="H35" s="7">
        <v>6000000</v>
      </c>
      <c r="I35" s="7">
        <f t="shared" si="6"/>
        <v>12000000</v>
      </c>
      <c r="J35" s="70"/>
      <c r="K35" s="73"/>
    </row>
    <row r="36" spans="1:11">
      <c r="A36" s="71"/>
      <c r="B36" s="21" t="s">
        <v>14</v>
      </c>
      <c r="C36" s="22">
        <v>2</v>
      </c>
      <c r="D36" s="8">
        <v>0</v>
      </c>
      <c r="E36" s="5">
        <v>7000000</v>
      </c>
      <c r="F36" s="5">
        <f t="shared" si="5"/>
        <v>0</v>
      </c>
      <c r="G36" s="6">
        <v>2</v>
      </c>
      <c r="H36" s="7">
        <v>8000000</v>
      </c>
      <c r="I36" s="7">
        <f t="shared" si="6"/>
        <v>16000000</v>
      </c>
      <c r="J36" s="70"/>
      <c r="K36" s="73"/>
    </row>
    <row r="37" spans="1:11">
      <c r="A37" s="71"/>
      <c r="B37" s="21" t="s">
        <v>15</v>
      </c>
      <c r="C37" s="22">
        <v>15</v>
      </c>
      <c r="D37" s="8">
        <v>12</v>
      </c>
      <c r="E37" s="5">
        <v>7000000</v>
      </c>
      <c r="F37" s="5">
        <f t="shared" si="5"/>
        <v>84000000</v>
      </c>
      <c r="G37" s="6">
        <v>3</v>
      </c>
      <c r="H37" s="7">
        <v>10000000</v>
      </c>
      <c r="I37" s="7">
        <f t="shared" si="6"/>
        <v>30000000</v>
      </c>
      <c r="J37" s="70"/>
      <c r="K37" s="73"/>
    </row>
    <row r="38" spans="1:11" ht="18.75">
      <c r="A38" s="71"/>
      <c r="B38" s="21" t="s">
        <v>16</v>
      </c>
      <c r="C38" s="23">
        <f t="shared" ref="C38:I38" si="7">SUM(C31:C37)</f>
        <v>37</v>
      </c>
      <c r="D38" s="3">
        <f t="shared" si="7"/>
        <v>26</v>
      </c>
      <c r="E38" s="9">
        <f t="shared" si="7"/>
        <v>49000000</v>
      </c>
      <c r="F38" s="10">
        <f t="shared" si="7"/>
        <v>182000000</v>
      </c>
      <c r="G38" s="4">
        <f t="shared" si="7"/>
        <v>11</v>
      </c>
      <c r="H38" s="11">
        <f t="shared" si="7"/>
        <v>63000000</v>
      </c>
      <c r="I38" s="12">
        <f t="shared" si="7"/>
        <v>86000000</v>
      </c>
      <c r="J38" s="70"/>
      <c r="K38" s="73"/>
    </row>
    <row r="39" spans="1:11" ht="16.5" customHeight="1">
      <c r="A39" s="16"/>
      <c r="B39" s="13"/>
      <c r="C39" s="1"/>
      <c r="D39" s="1"/>
      <c r="E39" s="14"/>
      <c r="F39" s="17"/>
      <c r="G39" s="1"/>
      <c r="H39" s="14"/>
      <c r="I39" s="17"/>
      <c r="J39" s="18"/>
      <c r="K39" s="19"/>
    </row>
    <row r="40" spans="1:11" ht="16.5" customHeight="1">
      <c r="B40" s="62" t="s">
        <v>21</v>
      </c>
      <c r="C40" s="26">
        <f>K4</f>
        <v>1864000000</v>
      </c>
    </row>
    <row r="41" spans="1:11">
      <c r="B41" s="62" t="s">
        <v>20</v>
      </c>
      <c r="C41" s="27">
        <v>0.1</v>
      </c>
      <c r="E41" s="20"/>
    </row>
    <row r="42" spans="1:11">
      <c r="B42" s="62" t="s">
        <v>22</v>
      </c>
      <c r="C42" s="26">
        <f>C40*C41</f>
        <v>186400000</v>
      </c>
      <c r="E42" s="24"/>
    </row>
    <row r="43" spans="1:11">
      <c r="B43" s="62" t="s">
        <v>23</v>
      </c>
      <c r="C43" s="27">
        <v>0.19</v>
      </c>
    </row>
    <row r="44" spans="1:11">
      <c r="B44" s="62" t="s">
        <v>24</v>
      </c>
      <c r="C44" s="26">
        <f>C42*1.19</f>
        <v>221816000</v>
      </c>
    </row>
    <row r="45" spans="1:11">
      <c r="B45" s="28" t="s">
        <v>25</v>
      </c>
      <c r="C45" s="29">
        <f>C40+C44</f>
        <v>2085816000</v>
      </c>
    </row>
    <row r="49" spans="2:2">
      <c r="B49" s="63" t="s">
        <v>93</v>
      </c>
    </row>
  </sheetData>
  <mergeCells count="20">
    <mergeCell ref="K4:K38"/>
    <mergeCell ref="B15:I15"/>
    <mergeCell ref="B16:B17"/>
    <mergeCell ref="C16:C17"/>
    <mergeCell ref="D16:F16"/>
    <mergeCell ref="G16:I16"/>
    <mergeCell ref="J17:J25"/>
    <mergeCell ref="B28:I28"/>
    <mergeCell ref="B29:B30"/>
    <mergeCell ref="B3:B4"/>
    <mergeCell ref="C3:C4"/>
    <mergeCell ref="D3:F3"/>
    <mergeCell ref="G3:I3"/>
    <mergeCell ref="C29:C30"/>
    <mergeCell ref="D29:F29"/>
    <mergeCell ref="J30:J38"/>
    <mergeCell ref="A2:A38"/>
    <mergeCell ref="B2:I2"/>
    <mergeCell ref="G29:I29"/>
    <mergeCell ref="J4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33CB-E881-4524-BEC6-7CA0AEB540BD}">
  <dimension ref="A1:N117"/>
  <sheetViews>
    <sheetView showGridLines="0" tabSelected="1" zoomScale="70" zoomScaleNormal="70" workbookViewId="0">
      <selection activeCell="I38" sqref="I38"/>
    </sheetView>
  </sheetViews>
  <sheetFormatPr baseColWidth="10" defaultColWidth="11" defaultRowHeight="15"/>
  <cols>
    <col min="1" max="1" width="25" style="31" customWidth="1"/>
    <col min="2" max="2" width="11.375" style="32" customWidth="1"/>
    <col min="3" max="3" width="17.5" style="31" customWidth="1"/>
    <col min="4" max="4" width="11" style="31"/>
    <col min="5" max="5" width="15" style="31" customWidth="1"/>
    <col min="6" max="14" width="13.625" style="31" customWidth="1"/>
    <col min="15" max="16384" width="11" style="31"/>
  </cols>
  <sheetData>
    <row r="1" spans="1:14" ht="20.25">
      <c r="A1" s="83" t="s">
        <v>78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 s="34" customFormat="1" ht="78.75">
      <c r="A3" s="35" t="s">
        <v>38</v>
      </c>
      <c r="B3" s="35" t="s">
        <v>39</v>
      </c>
      <c r="C3" s="35" t="s">
        <v>40</v>
      </c>
      <c r="D3" s="35" t="s">
        <v>41</v>
      </c>
      <c r="E3" s="35" t="s">
        <v>44</v>
      </c>
      <c r="F3" s="35" t="s">
        <v>45</v>
      </c>
      <c r="G3" s="35" t="s">
        <v>46</v>
      </c>
      <c r="H3" s="35" t="s">
        <v>49</v>
      </c>
      <c r="I3" s="35" t="s">
        <v>50</v>
      </c>
      <c r="J3" s="36" t="s">
        <v>52</v>
      </c>
      <c r="K3" s="35" t="s">
        <v>53</v>
      </c>
      <c r="L3" s="36" t="s">
        <v>54</v>
      </c>
      <c r="M3" s="35" t="s">
        <v>55</v>
      </c>
      <c r="N3" s="36" t="s">
        <v>56</v>
      </c>
    </row>
    <row r="4" spans="1:14" ht="15.75">
      <c r="A4" s="21" t="s">
        <v>26</v>
      </c>
      <c r="B4" s="22"/>
      <c r="C4" s="25"/>
      <c r="D4" s="25"/>
      <c r="E4" s="37"/>
      <c r="F4" s="37"/>
      <c r="G4" s="37"/>
      <c r="H4" s="37"/>
      <c r="I4" s="37"/>
      <c r="J4" s="38"/>
      <c r="K4" s="37"/>
      <c r="L4" s="38"/>
      <c r="M4" s="37"/>
      <c r="N4" s="38"/>
    </row>
    <row r="5" spans="1:14" ht="15.75">
      <c r="A5" s="25" t="s">
        <v>32</v>
      </c>
      <c r="B5" s="22">
        <v>1</v>
      </c>
      <c r="C5" s="39">
        <v>10000000</v>
      </c>
      <c r="D5" s="40" t="s">
        <v>36</v>
      </c>
      <c r="E5" s="77" t="s">
        <v>42</v>
      </c>
      <c r="F5" s="78">
        <v>0</v>
      </c>
      <c r="G5" s="78">
        <v>0</v>
      </c>
      <c r="H5" s="41">
        <f>C5/30</f>
        <v>333333.33333333331</v>
      </c>
      <c r="I5" s="41">
        <f>H5*70%</f>
        <v>233333.33333333331</v>
      </c>
      <c r="J5" s="42">
        <f>I5*$G$5*$F$5</f>
        <v>0</v>
      </c>
      <c r="K5" s="79">
        <v>700000</v>
      </c>
      <c r="L5" s="42">
        <f>K5*$F$5</f>
        <v>0</v>
      </c>
      <c r="M5" s="41">
        <f>L5+J5</f>
        <v>0</v>
      </c>
      <c r="N5" s="42">
        <f>M5*3</f>
        <v>0</v>
      </c>
    </row>
    <row r="6" spans="1:14" ht="15.75">
      <c r="A6" s="25" t="s">
        <v>34</v>
      </c>
      <c r="B6" s="22">
        <v>1</v>
      </c>
      <c r="C6" s="39">
        <v>9000000</v>
      </c>
      <c r="D6" s="40" t="s">
        <v>36</v>
      </c>
      <c r="E6" s="77"/>
      <c r="F6" s="78"/>
      <c r="G6" s="78"/>
      <c r="H6" s="41">
        <f>C6/30</f>
        <v>300000</v>
      </c>
      <c r="I6" s="41">
        <f>H6*70%</f>
        <v>210000</v>
      </c>
      <c r="J6" s="42">
        <f>I6*$G$5*$F$5</f>
        <v>0</v>
      </c>
      <c r="K6" s="79"/>
      <c r="L6" s="42">
        <f>K5*$F$5</f>
        <v>0</v>
      </c>
      <c r="M6" s="41">
        <f t="shared" ref="M6:M32" si="0">L6+J6</f>
        <v>0</v>
      </c>
      <c r="N6" s="42">
        <f t="shared" ref="N6:N32" si="1">M6*3</f>
        <v>0</v>
      </c>
    </row>
    <row r="7" spans="1:14" ht="15.75">
      <c r="A7" s="25" t="s">
        <v>33</v>
      </c>
      <c r="B7" s="22">
        <v>1</v>
      </c>
      <c r="C7" s="39">
        <v>10000000</v>
      </c>
      <c r="D7" s="40" t="s">
        <v>36</v>
      </c>
      <c r="E7" s="77"/>
      <c r="F7" s="78"/>
      <c r="G7" s="78"/>
      <c r="H7" s="41">
        <f>C7/30</f>
        <v>333333.33333333331</v>
      </c>
      <c r="I7" s="41">
        <f>H7*70%</f>
        <v>233333.33333333331</v>
      </c>
      <c r="J7" s="42">
        <f>I7*$G$5*$F$5</f>
        <v>0</v>
      </c>
      <c r="K7" s="79"/>
      <c r="L7" s="42">
        <f>K5*$F$5</f>
        <v>0</v>
      </c>
      <c r="M7" s="41">
        <f t="shared" si="0"/>
        <v>0</v>
      </c>
      <c r="N7" s="42">
        <f t="shared" si="1"/>
        <v>0</v>
      </c>
    </row>
    <row r="8" spans="1:14" ht="15.75">
      <c r="A8" s="25"/>
      <c r="B8" s="22"/>
      <c r="C8" s="39"/>
      <c r="D8" s="40"/>
      <c r="E8" s="43"/>
      <c r="F8" s="37"/>
      <c r="G8" s="37"/>
      <c r="H8" s="37"/>
      <c r="I8" s="37"/>
      <c r="J8" s="38"/>
      <c r="K8" s="44"/>
      <c r="L8" s="38"/>
      <c r="M8" s="41"/>
      <c r="N8" s="42"/>
    </row>
    <row r="9" spans="1:14" ht="15.75">
      <c r="A9" s="21" t="s">
        <v>27</v>
      </c>
      <c r="B9" s="22"/>
      <c r="C9" s="40"/>
      <c r="D9" s="40"/>
      <c r="E9" s="43"/>
      <c r="F9" s="37"/>
      <c r="G9" s="37"/>
      <c r="H9" s="37"/>
      <c r="I9" s="37"/>
      <c r="J9" s="38"/>
      <c r="K9" s="44"/>
      <c r="L9" s="38"/>
      <c r="M9" s="41"/>
      <c r="N9" s="42"/>
    </row>
    <row r="10" spans="1:14" ht="15.75">
      <c r="A10" s="25" t="s">
        <v>32</v>
      </c>
      <c r="B10" s="22">
        <v>1</v>
      </c>
      <c r="C10" s="40">
        <v>10000000</v>
      </c>
      <c r="D10" s="40" t="s">
        <v>36</v>
      </c>
      <c r="E10" s="77" t="s">
        <v>42</v>
      </c>
      <c r="F10" s="78">
        <v>0</v>
      </c>
      <c r="G10" s="78">
        <v>0</v>
      </c>
      <c r="H10" s="41">
        <f>C10/30</f>
        <v>333333.33333333331</v>
      </c>
      <c r="I10" s="41">
        <f>H10*70%</f>
        <v>233333.33333333331</v>
      </c>
      <c r="J10" s="42">
        <f>I10*$G$10*$F$10</f>
        <v>0</v>
      </c>
      <c r="K10" s="79">
        <v>700000</v>
      </c>
      <c r="L10" s="42">
        <f>K10*$F$10</f>
        <v>0</v>
      </c>
      <c r="M10" s="41">
        <f t="shared" si="0"/>
        <v>0</v>
      </c>
      <c r="N10" s="42">
        <f t="shared" si="1"/>
        <v>0</v>
      </c>
    </row>
    <row r="11" spans="1:14" ht="15.75">
      <c r="A11" s="25" t="s">
        <v>34</v>
      </c>
      <c r="B11" s="22">
        <v>1</v>
      </c>
      <c r="C11" s="40">
        <v>9000000</v>
      </c>
      <c r="D11" s="40" t="s">
        <v>36</v>
      </c>
      <c r="E11" s="77"/>
      <c r="F11" s="78"/>
      <c r="G11" s="78"/>
      <c r="H11" s="41">
        <f t="shared" ref="H11:H12" si="2">C11/30</f>
        <v>300000</v>
      </c>
      <c r="I11" s="41">
        <f t="shared" ref="I11:I12" si="3">H11*70%</f>
        <v>210000</v>
      </c>
      <c r="J11" s="42">
        <f>I11*$G$10*$F$10</f>
        <v>0</v>
      </c>
      <c r="K11" s="79"/>
      <c r="L11" s="42">
        <f>K10*$F$10</f>
        <v>0</v>
      </c>
      <c r="M11" s="41">
        <f t="shared" si="0"/>
        <v>0</v>
      </c>
      <c r="N11" s="42">
        <f t="shared" si="1"/>
        <v>0</v>
      </c>
    </row>
    <row r="12" spans="1:14" ht="15.75">
      <c r="A12" s="25" t="s">
        <v>33</v>
      </c>
      <c r="B12" s="22">
        <v>1</v>
      </c>
      <c r="C12" s="40">
        <v>10000000</v>
      </c>
      <c r="D12" s="40" t="s">
        <v>36</v>
      </c>
      <c r="E12" s="77"/>
      <c r="F12" s="78"/>
      <c r="G12" s="78"/>
      <c r="H12" s="41">
        <f t="shared" si="2"/>
        <v>333333.33333333331</v>
      </c>
      <c r="I12" s="41">
        <f t="shared" si="3"/>
        <v>233333.33333333331</v>
      </c>
      <c r="J12" s="42">
        <f>I12*$G$10*$F$10</f>
        <v>0</v>
      </c>
      <c r="K12" s="79"/>
      <c r="L12" s="42">
        <f>K10*$F$10</f>
        <v>0</v>
      </c>
      <c r="M12" s="41">
        <f t="shared" si="0"/>
        <v>0</v>
      </c>
      <c r="N12" s="42">
        <f t="shared" si="1"/>
        <v>0</v>
      </c>
    </row>
    <row r="13" spans="1:14" ht="15.75">
      <c r="A13" s="25"/>
      <c r="B13" s="22"/>
      <c r="C13" s="40"/>
      <c r="D13" s="40"/>
      <c r="E13" s="43"/>
      <c r="F13" s="37"/>
      <c r="G13" s="37"/>
      <c r="H13" s="37"/>
      <c r="I13" s="37"/>
      <c r="J13" s="38"/>
      <c r="K13" s="44"/>
      <c r="L13" s="38"/>
      <c r="M13" s="41"/>
      <c r="N13" s="42"/>
    </row>
    <row r="14" spans="1:14" ht="15.75">
      <c r="A14" s="21" t="s">
        <v>28</v>
      </c>
      <c r="B14" s="22"/>
      <c r="C14" s="40"/>
      <c r="D14" s="40"/>
      <c r="E14" s="43"/>
      <c r="F14" s="37"/>
      <c r="G14" s="37"/>
      <c r="H14" s="37"/>
      <c r="I14" s="37"/>
      <c r="J14" s="38"/>
      <c r="K14" s="44"/>
      <c r="L14" s="38"/>
      <c r="M14" s="41"/>
      <c r="N14" s="42"/>
    </row>
    <row r="15" spans="1:14" ht="15.75">
      <c r="A15" s="25" t="s">
        <v>32</v>
      </c>
      <c r="B15" s="22">
        <v>1</v>
      </c>
      <c r="C15" s="40">
        <v>7000000</v>
      </c>
      <c r="D15" s="40" t="s">
        <v>35</v>
      </c>
      <c r="E15" s="77" t="s">
        <v>43</v>
      </c>
      <c r="F15" s="78">
        <f>2*4.33</f>
        <v>8.66</v>
      </c>
      <c r="G15" s="78">
        <v>1.5</v>
      </c>
      <c r="H15" s="41">
        <f>C15/30</f>
        <v>233333.33333333334</v>
      </c>
      <c r="I15" s="41">
        <f>H15*70%</f>
        <v>163333.33333333334</v>
      </c>
      <c r="J15" s="42">
        <f>I15*$G$15*$F$15</f>
        <v>2121700</v>
      </c>
      <c r="K15" s="79">
        <v>700000</v>
      </c>
      <c r="L15" s="42">
        <f>K15*$F$15</f>
        <v>6062000</v>
      </c>
      <c r="M15" s="41">
        <f>L15+J15</f>
        <v>8183700</v>
      </c>
      <c r="N15" s="42">
        <f>M15*3</f>
        <v>24551100</v>
      </c>
    </row>
    <row r="16" spans="1:14" ht="15.75">
      <c r="A16" s="25" t="s">
        <v>34</v>
      </c>
      <c r="B16" s="22">
        <v>1</v>
      </c>
      <c r="C16" s="40">
        <v>7000000</v>
      </c>
      <c r="D16" s="40" t="s">
        <v>35</v>
      </c>
      <c r="E16" s="77"/>
      <c r="F16" s="78"/>
      <c r="G16" s="78"/>
      <c r="H16" s="41">
        <f>C16/30</f>
        <v>233333.33333333334</v>
      </c>
      <c r="I16" s="41">
        <f t="shared" ref="I16:I17" si="4">H16*70%</f>
        <v>163333.33333333334</v>
      </c>
      <c r="J16" s="42">
        <f>I16*$G$15*$F$15</f>
        <v>2121700</v>
      </c>
      <c r="K16" s="79"/>
      <c r="L16" s="42">
        <f>K15*$F$15</f>
        <v>6062000</v>
      </c>
      <c r="M16" s="41">
        <f t="shared" si="0"/>
        <v>8183700</v>
      </c>
      <c r="N16" s="42">
        <f t="shared" si="1"/>
        <v>24551100</v>
      </c>
    </row>
    <row r="17" spans="1:14" ht="15.75">
      <c r="A17" s="25" t="s">
        <v>33</v>
      </c>
      <c r="B17" s="22">
        <v>1</v>
      </c>
      <c r="C17" s="40">
        <v>7000000</v>
      </c>
      <c r="D17" s="40" t="s">
        <v>35</v>
      </c>
      <c r="E17" s="77"/>
      <c r="F17" s="78"/>
      <c r="G17" s="78"/>
      <c r="H17" s="41">
        <f>C17/30</f>
        <v>233333.33333333334</v>
      </c>
      <c r="I17" s="41">
        <f t="shared" si="4"/>
        <v>163333.33333333334</v>
      </c>
      <c r="J17" s="42">
        <f t="shared" ref="J17" si="5">I17*$G$15*$F$15</f>
        <v>2121700</v>
      </c>
      <c r="K17" s="79"/>
      <c r="L17" s="42">
        <f>K15*$F$15</f>
        <v>6062000</v>
      </c>
      <c r="M17" s="41">
        <f t="shared" si="0"/>
        <v>8183700</v>
      </c>
      <c r="N17" s="42">
        <f t="shared" si="1"/>
        <v>24551100</v>
      </c>
    </row>
    <row r="18" spans="1:14" ht="15.75">
      <c r="A18" s="25"/>
      <c r="B18" s="22"/>
      <c r="C18" s="40"/>
      <c r="D18" s="40"/>
      <c r="E18" s="43"/>
      <c r="F18" s="37"/>
      <c r="G18" s="37"/>
      <c r="H18" s="37"/>
      <c r="I18" s="37"/>
      <c r="J18" s="38"/>
      <c r="K18" s="44"/>
      <c r="L18" s="38"/>
      <c r="M18" s="41"/>
      <c r="N18" s="42"/>
    </row>
    <row r="19" spans="1:14" ht="15.75">
      <c r="A19" s="21" t="s">
        <v>29</v>
      </c>
      <c r="B19" s="22"/>
      <c r="C19" s="40"/>
      <c r="D19" s="40"/>
      <c r="E19" s="43"/>
      <c r="F19" s="37"/>
      <c r="G19" s="37"/>
      <c r="H19" s="37"/>
      <c r="I19" s="37"/>
      <c r="J19" s="38"/>
      <c r="K19" s="44"/>
      <c r="L19" s="38"/>
      <c r="M19" s="41"/>
      <c r="N19" s="42"/>
    </row>
    <row r="20" spans="1:14" ht="15.75">
      <c r="A20" s="25" t="s">
        <v>32</v>
      </c>
      <c r="B20" s="22">
        <v>1</v>
      </c>
      <c r="C20" s="40">
        <v>7000000</v>
      </c>
      <c r="D20" s="40" t="s">
        <v>35</v>
      </c>
      <c r="E20" s="77" t="s">
        <v>43</v>
      </c>
      <c r="F20" s="78">
        <f>2*4.33</f>
        <v>8.66</v>
      </c>
      <c r="G20" s="78">
        <v>1.5</v>
      </c>
      <c r="H20" s="41">
        <f>C20/30</f>
        <v>233333.33333333334</v>
      </c>
      <c r="I20" s="41">
        <f>H20*70%</f>
        <v>163333.33333333334</v>
      </c>
      <c r="J20" s="42">
        <f>I20*$G$20*$F$20</f>
        <v>2121700</v>
      </c>
      <c r="K20" s="79">
        <v>700000</v>
      </c>
      <c r="L20" s="42">
        <f>K20*$F$20</f>
        <v>6062000</v>
      </c>
      <c r="M20" s="41">
        <f t="shared" si="0"/>
        <v>8183700</v>
      </c>
      <c r="N20" s="42">
        <f t="shared" si="1"/>
        <v>24551100</v>
      </c>
    </row>
    <row r="21" spans="1:14" ht="15.75">
      <c r="A21" s="25" t="s">
        <v>34</v>
      </c>
      <c r="B21" s="22">
        <v>1</v>
      </c>
      <c r="C21" s="40">
        <v>7000000</v>
      </c>
      <c r="D21" s="40" t="s">
        <v>35</v>
      </c>
      <c r="E21" s="77"/>
      <c r="F21" s="78"/>
      <c r="G21" s="78"/>
      <c r="H21" s="41">
        <f t="shared" ref="H21:H22" si="6">C21/30</f>
        <v>233333.33333333334</v>
      </c>
      <c r="I21" s="41">
        <f t="shared" ref="I21:I22" si="7">H21*70%</f>
        <v>163333.33333333334</v>
      </c>
      <c r="J21" s="42">
        <f>I21*$G$20*$F$20</f>
        <v>2121700</v>
      </c>
      <c r="K21" s="79"/>
      <c r="L21" s="42">
        <f>K20*$F$20</f>
        <v>6062000</v>
      </c>
      <c r="M21" s="41">
        <f t="shared" si="0"/>
        <v>8183700</v>
      </c>
      <c r="N21" s="42">
        <f t="shared" si="1"/>
        <v>24551100</v>
      </c>
    </row>
    <row r="22" spans="1:14" ht="15.75">
      <c r="A22" s="25" t="s">
        <v>33</v>
      </c>
      <c r="B22" s="22">
        <v>1</v>
      </c>
      <c r="C22" s="40">
        <v>7000000</v>
      </c>
      <c r="D22" s="40" t="s">
        <v>35</v>
      </c>
      <c r="E22" s="77"/>
      <c r="F22" s="78"/>
      <c r="G22" s="78"/>
      <c r="H22" s="41">
        <f t="shared" si="6"/>
        <v>233333.33333333334</v>
      </c>
      <c r="I22" s="41">
        <f t="shared" si="7"/>
        <v>163333.33333333334</v>
      </c>
      <c r="J22" s="42">
        <f>I22*$G$20*$F$20</f>
        <v>2121700</v>
      </c>
      <c r="K22" s="79"/>
      <c r="L22" s="42">
        <f>K20*$F$20</f>
        <v>6062000</v>
      </c>
      <c r="M22" s="41">
        <f t="shared" si="0"/>
        <v>8183700</v>
      </c>
      <c r="N22" s="42">
        <f t="shared" si="1"/>
        <v>24551100</v>
      </c>
    </row>
    <row r="23" spans="1:14" ht="15.75">
      <c r="A23" s="25"/>
      <c r="B23" s="22"/>
      <c r="C23" s="40"/>
      <c r="D23" s="40"/>
      <c r="E23" s="43"/>
      <c r="F23" s="37"/>
      <c r="G23" s="37"/>
      <c r="H23" s="37"/>
      <c r="I23" s="37"/>
      <c r="J23" s="38"/>
      <c r="K23" s="44"/>
      <c r="L23" s="38"/>
      <c r="M23" s="41"/>
      <c r="N23" s="42"/>
    </row>
    <row r="24" spans="1:14" ht="15.75">
      <c r="A24" s="21" t="s">
        <v>30</v>
      </c>
      <c r="B24" s="22"/>
      <c r="C24" s="39"/>
      <c r="D24" s="40"/>
      <c r="E24" s="43"/>
      <c r="F24" s="37"/>
      <c r="G24" s="37"/>
      <c r="H24" s="37"/>
      <c r="I24" s="37"/>
      <c r="J24" s="38"/>
      <c r="K24" s="44"/>
      <c r="L24" s="38"/>
      <c r="M24" s="41"/>
      <c r="N24" s="42"/>
    </row>
    <row r="25" spans="1:14" ht="15.75">
      <c r="A25" s="25" t="s">
        <v>32</v>
      </c>
      <c r="B25" s="22">
        <v>1</v>
      </c>
      <c r="C25" s="40">
        <v>7000000</v>
      </c>
      <c r="D25" s="40" t="s">
        <v>35</v>
      </c>
      <c r="E25" s="77" t="s">
        <v>43</v>
      </c>
      <c r="F25" s="78">
        <f>2*4.33</f>
        <v>8.66</v>
      </c>
      <c r="G25" s="78">
        <v>1.5</v>
      </c>
      <c r="H25" s="41">
        <f>C25/30</f>
        <v>233333.33333333334</v>
      </c>
      <c r="I25" s="41">
        <f>H25*70%</f>
        <v>163333.33333333334</v>
      </c>
      <c r="J25" s="42">
        <f>I25*$G$25*$F$25</f>
        <v>2121700</v>
      </c>
      <c r="K25" s="79">
        <v>700000</v>
      </c>
      <c r="L25" s="42">
        <f>K25*$F$25</f>
        <v>6062000</v>
      </c>
      <c r="M25" s="41">
        <f t="shared" si="0"/>
        <v>8183700</v>
      </c>
      <c r="N25" s="42">
        <f t="shared" si="1"/>
        <v>24551100</v>
      </c>
    </row>
    <row r="26" spans="1:14" ht="15.75">
      <c r="A26" s="25" t="s">
        <v>34</v>
      </c>
      <c r="B26" s="22">
        <v>1</v>
      </c>
      <c r="C26" s="40">
        <v>7000000</v>
      </c>
      <c r="D26" s="40" t="s">
        <v>35</v>
      </c>
      <c r="E26" s="77"/>
      <c r="F26" s="78"/>
      <c r="G26" s="78"/>
      <c r="H26" s="41">
        <f t="shared" ref="H26:H27" si="8">C26/30</f>
        <v>233333.33333333334</v>
      </c>
      <c r="I26" s="41">
        <f t="shared" ref="I26:I27" si="9">H26*70%</f>
        <v>163333.33333333334</v>
      </c>
      <c r="J26" s="42">
        <f>I26*$G$25*$F$25</f>
        <v>2121700</v>
      </c>
      <c r="K26" s="79"/>
      <c r="L26" s="42">
        <f>K25*$F$25</f>
        <v>6062000</v>
      </c>
      <c r="M26" s="41">
        <f t="shared" si="0"/>
        <v>8183700</v>
      </c>
      <c r="N26" s="42">
        <f t="shared" si="1"/>
        <v>24551100</v>
      </c>
    </row>
    <row r="27" spans="1:14" ht="15.75">
      <c r="A27" s="25" t="s">
        <v>33</v>
      </c>
      <c r="B27" s="22">
        <v>1</v>
      </c>
      <c r="C27" s="40">
        <v>7000000</v>
      </c>
      <c r="D27" s="40" t="s">
        <v>35</v>
      </c>
      <c r="E27" s="77"/>
      <c r="F27" s="78"/>
      <c r="G27" s="78"/>
      <c r="H27" s="41">
        <f t="shared" si="8"/>
        <v>233333.33333333334</v>
      </c>
      <c r="I27" s="41">
        <f t="shared" si="9"/>
        <v>163333.33333333334</v>
      </c>
      <c r="J27" s="42">
        <f>I27*$G$25*$F$25</f>
        <v>2121700</v>
      </c>
      <c r="K27" s="79"/>
      <c r="L27" s="42">
        <f>K25*$F$25</f>
        <v>6062000</v>
      </c>
      <c r="M27" s="41">
        <f t="shared" si="0"/>
        <v>8183700</v>
      </c>
      <c r="N27" s="42">
        <f t="shared" si="1"/>
        <v>24551100</v>
      </c>
    </row>
    <row r="28" spans="1:14" ht="15.75">
      <c r="A28" s="25"/>
      <c r="B28" s="22"/>
      <c r="C28" s="40"/>
      <c r="D28" s="40"/>
      <c r="E28" s="43"/>
      <c r="F28" s="37"/>
      <c r="G28" s="37"/>
      <c r="H28" s="37"/>
      <c r="I28" s="37"/>
      <c r="J28" s="38"/>
      <c r="K28" s="44"/>
      <c r="L28" s="38"/>
      <c r="M28" s="41"/>
      <c r="N28" s="42"/>
    </row>
    <row r="29" spans="1:14" ht="15.75">
      <c r="A29" s="21" t="s">
        <v>31</v>
      </c>
      <c r="B29" s="22"/>
      <c r="C29" s="39"/>
      <c r="D29" s="40"/>
      <c r="E29" s="43"/>
      <c r="F29" s="37"/>
      <c r="G29" s="37"/>
      <c r="H29" s="37"/>
      <c r="I29" s="37"/>
      <c r="J29" s="38"/>
      <c r="K29" s="44"/>
      <c r="L29" s="38"/>
      <c r="M29" s="41"/>
      <c r="N29" s="42"/>
    </row>
    <row r="30" spans="1:14" ht="15.75">
      <c r="A30" s="25" t="s">
        <v>32</v>
      </c>
      <c r="B30" s="22">
        <v>1</v>
      </c>
      <c r="C30" s="40">
        <v>7000000</v>
      </c>
      <c r="D30" s="40" t="s">
        <v>35</v>
      </c>
      <c r="E30" s="77" t="s">
        <v>43</v>
      </c>
      <c r="F30" s="78">
        <f>2*4.33</f>
        <v>8.66</v>
      </c>
      <c r="G30" s="78">
        <v>1.5</v>
      </c>
      <c r="H30" s="41">
        <f>C30/30</f>
        <v>233333.33333333334</v>
      </c>
      <c r="I30" s="41">
        <f>H30*70%</f>
        <v>163333.33333333334</v>
      </c>
      <c r="J30" s="42">
        <f>I30*$G$30*$F$30</f>
        <v>2121700</v>
      </c>
      <c r="K30" s="79">
        <v>700000</v>
      </c>
      <c r="L30" s="42">
        <f>K30*$F$30</f>
        <v>6062000</v>
      </c>
      <c r="M30" s="41">
        <f t="shared" si="0"/>
        <v>8183700</v>
      </c>
      <c r="N30" s="42">
        <f t="shared" si="1"/>
        <v>24551100</v>
      </c>
    </row>
    <row r="31" spans="1:14" ht="15.75">
      <c r="A31" s="25" t="s">
        <v>34</v>
      </c>
      <c r="B31" s="22">
        <v>1</v>
      </c>
      <c r="C31" s="40">
        <v>7000000</v>
      </c>
      <c r="D31" s="40" t="s">
        <v>35</v>
      </c>
      <c r="E31" s="77"/>
      <c r="F31" s="78"/>
      <c r="G31" s="78"/>
      <c r="H31" s="41">
        <f t="shared" ref="H31:H32" si="10">C31/30</f>
        <v>233333.33333333334</v>
      </c>
      <c r="I31" s="41">
        <f t="shared" ref="I31:I32" si="11">H31*70%</f>
        <v>163333.33333333334</v>
      </c>
      <c r="J31" s="42">
        <f>I31*$G$30*$F$30</f>
        <v>2121700</v>
      </c>
      <c r="K31" s="79"/>
      <c r="L31" s="42">
        <f>K30*$F$30</f>
        <v>6062000</v>
      </c>
      <c r="M31" s="41">
        <f t="shared" si="0"/>
        <v>8183700</v>
      </c>
      <c r="N31" s="42">
        <f t="shared" si="1"/>
        <v>24551100</v>
      </c>
    </row>
    <row r="32" spans="1:14" ht="15.75">
      <c r="A32" s="25" t="s">
        <v>33</v>
      </c>
      <c r="B32" s="22">
        <v>1</v>
      </c>
      <c r="C32" s="40">
        <v>7000000</v>
      </c>
      <c r="D32" s="40" t="s">
        <v>35</v>
      </c>
      <c r="E32" s="77"/>
      <c r="F32" s="78"/>
      <c r="G32" s="78"/>
      <c r="H32" s="41">
        <f t="shared" si="10"/>
        <v>233333.33333333334</v>
      </c>
      <c r="I32" s="41">
        <f t="shared" si="11"/>
        <v>163333.33333333334</v>
      </c>
      <c r="J32" s="42">
        <f>I32*$G$30*$F$30</f>
        <v>2121700</v>
      </c>
      <c r="K32" s="79"/>
      <c r="L32" s="42">
        <f>K30*$F$30</f>
        <v>6062000</v>
      </c>
      <c r="M32" s="41">
        <f t="shared" si="0"/>
        <v>8183700</v>
      </c>
      <c r="N32" s="42">
        <f t="shared" si="1"/>
        <v>24551100</v>
      </c>
    </row>
    <row r="33" spans="1:14" ht="15.75">
      <c r="B33" s="46">
        <f>SUM(B4:B32)</f>
        <v>18</v>
      </c>
      <c r="J33" s="45">
        <f>SUM(J5:J32)</f>
        <v>25460400</v>
      </c>
      <c r="L33" s="45">
        <f>SUM(L5:L32)</f>
        <v>72744000</v>
      </c>
      <c r="M33" s="45">
        <f>SUM(M5:M32)</f>
        <v>98204400</v>
      </c>
      <c r="N33" s="50">
        <f>SUM(N5:N32)</f>
        <v>294613200</v>
      </c>
    </row>
    <row r="34" spans="1:14" ht="15.75">
      <c r="J34" s="48"/>
      <c r="L34" s="48"/>
      <c r="M34" s="48"/>
      <c r="N34" s="53"/>
    </row>
    <row r="35" spans="1:14" ht="15.75">
      <c r="A35" s="31" t="s">
        <v>47</v>
      </c>
      <c r="J35" s="48"/>
      <c r="L35" s="48"/>
      <c r="M35" s="48"/>
      <c r="N35" s="48"/>
    </row>
    <row r="36" spans="1:14" ht="15.75">
      <c r="A36" s="31" t="s">
        <v>48</v>
      </c>
      <c r="J36" s="48"/>
      <c r="L36" s="48"/>
      <c r="M36" s="48"/>
      <c r="N36" s="48"/>
    </row>
    <row r="37" spans="1:14" ht="15.75">
      <c r="A37" s="31" t="s">
        <v>51</v>
      </c>
      <c r="J37" s="48"/>
      <c r="L37" s="48"/>
      <c r="M37" s="48"/>
      <c r="N37" s="48"/>
    </row>
    <row r="38" spans="1:14" ht="15.75">
      <c r="A38" s="31" t="s">
        <v>57</v>
      </c>
      <c r="J38" s="48"/>
      <c r="L38" s="48"/>
      <c r="M38" s="48"/>
      <c r="N38" s="48"/>
    </row>
    <row r="39" spans="1:14" ht="15.75">
      <c r="A39" s="31" t="s">
        <v>58</v>
      </c>
      <c r="J39" s="48"/>
      <c r="L39" s="48"/>
      <c r="M39" s="48"/>
      <c r="N39" s="48"/>
    </row>
    <row r="40" spans="1:14" ht="15.75">
      <c r="A40" s="31" t="s">
        <v>90</v>
      </c>
      <c r="J40" s="48"/>
      <c r="L40" s="48"/>
      <c r="M40" s="48"/>
      <c r="N40" s="48"/>
    </row>
    <row r="42" spans="1:14" ht="20.25">
      <c r="A42" s="83" t="s">
        <v>79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</row>
    <row r="44" spans="1:14" ht="78.75">
      <c r="A44" s="35" t="s">
        <v>38</v>
      </c>
      <c r="B44" s="35" t="s">
        <v>39</v>
      </c>
      <c r="C44" s="35" t="s">
        <v>40</v>
      </c>
      <c r="D44" s="35" t="s">
        <v>41</v>
      </c>
      <c r="E44" s="35" t="s">
        <v>44</v>
      </c>
      <c r="F44" s="35" t="s">
        <v>45</v>
      </c>
      <c r="G44" s="35" t="s">
        <v>46</v>
      </c>
      <c r="H44" s="35" t="s">
        <v>49</v>
      </c>
      <c r="I44" s="35" t="s">
        <v>50</v>
      </c>
      <c r="J44" s="36" t="s">
        <v>52</v>
      </c>
      <c r="K44" s="35" t="s">
        <v>53</v>
      </c>
      <c r="L44" s="36" t="s">
        <v>54</v>
      </c>
      <c r="M44" s="35" t="s">
        <v>55</v>
      </c>
      <c r="N44" s="36" t="s">
        <v>56</v>
      </c>
    </row>
    <row r="45" spans="1:14" ht="15.75">
      <c r="A45" s="21" t="s">
        <v>26</v>
      </c>
      <c r="B45" s="22"/>
      <c r="C45" s="25"/>
      <c r="D45" s="25"/>
      <c r="E45" s="37"/>
      <c r="F45" s="37"/>
      <c r="G45" s="37"/>
      <c r="H45" s="37"/>
      <c r="I45" s="37"/>
      <c r="J45" s="38"/>
      <c r="K45" s="37"/>
      <c r="L45" s="38"/>
      <c r="M45" s="37"/>
      <c r="N45" s="38"/>
    </row>
    <row r="46" spans="1:14" ht="15.75">
      <c r="A46" s="25" t="s">
        <v>32</v>
      </c>
      <c r="B46" s="22">
        <v>1</v>
      </c>
      <c r="C46" s="39">
        <v>10000000</v>
      </c>
      <c r="D46" s="40" t="s">
        <v>36</v>
      </c>
      <c r="E46" s="77" t="s">
        <v>42</v>
      </c>
      <c r="F46" s="78">
        <v>3</v>
      </c>
      <c r="G46" s="78">
        <v>20</v>
      </c>
      <c r="H46" s="41">
        <f>C46/30</f>
        <v>333333.33333333331</v>
      </c>
      <c r="I46" s="41">
        <f>H46*70%</f>
        <v>233333.33333333331</v>
      </c>
      <c r="J46" s="42">
        <f>I46*$G$46*$F$46</f>
        <v>13999999.999999998</v>
      </c>
      <c r="K46" s="79">
        <v>850000</v>
      </c>
      <c r="L46" s="42">
        <f>K46*F46</f>
        <v>2550000</v>
      </c>
      <c r="M46" s="41">
        <f>L46+J46</f>
        <v>16549999.999999998</v>
      </c>
      <c r="N46" s="42">
        <f>M46</f>
        <v>16549999.999999998</v>
      </c>
    </row>
    <row r="47" spans="1:14" ht="15.75">
      <c r="A47" s="25" t="s">
        <v>34</v>
      </c>
      <c r="B47" s="22">
        <v>1</v>
      </c>
      <c r="C47" s="39">
        <v>9000000</v>
      </c>
      <c r="D47" s="40" t="s">
        <v>36</v>
      </c>
      <c r="E47" s="77"/>
      <c r="F47" s="78"/>
      <c r="G47" s="78"/>
      <c r="H47" s="41">
        <f t="shared" ref="H47:H48" si="12">C47/30</f>
        <v>300000</v>
      </c>
      <c r="I47" s="41">
        <f t="shared" ref="I47:I48" si="13">H47*70%</f>
        <v>210000</v>
      </c>
      <c r="J47" s="42">
        <f>I47*$G$46*$F$46</f>
        <v>12600000</v>
      </c>
      <c r="K47" s="79"/>
      <c r="L47" s="42">
        <f>K46*F46</f>
        <v>2550000</v>
      </c>
      <c r="M47" s="41">
        <f t="shared" ref="M47:M48" si="14">L47+J47</f>
        <v>15150000</v>
      </c>
      <c r="N47" s="42">
        <f t="shared" ref="N47:N73" si="15">M47</f>
        <v>15150000</v>
      </c>
    </row>
    <row r="48" spans="1:14" ht="15.75">
      <c r="A48" s="25" t="s">
        <v>33</v>
      </c>
      <c r="B48" s="22">
        <v>1</v>
      </c>
      <c r="C48" s="39">
        <v>10000000</v>
      </c>
      <c r="D48" s="40" t="s">
        <v>36</v>
      </c>
      <c r="E48" s="77"/>
      <c r="F48" s="78"/>
      <c r="G48" s="78"/>
      <c r="H48" s="41">
        <f t="shared" si="12"/>
        <v>333333.33333333331</v>
      </c>
      <c r="I48" s="41">
        <f t="shared" si="13"/>
        <v>233333.33333333331</v>
      </c>
      <c r="J48" s="42">
        <f>I48*$G$46*$F$46</f>
        <v>13999999.999999998</v>
      </c>
      <c r="K48" s="79"/>
      <c r="L48" s="42">
        <f>K46*F46</f>
        <v>2550000</v>
      </c>
      <c r="M48" s="41">
        <f t="shared" si="14"/>
        <v>16549999.999999998</v>
      </c>
      <c r="N48" s="42">
        <f t="shared" si="15"/>
        <v>16549999.999999998</v>
      </c>
    </row>
    <row r="49" spans="1:14" ht="15.75">
      <c r="A49" s="25"/>
      <c r="B49" s="22"/>
      <c r="C49" s="39"/>
      <c r="D49" s="40"/>
      <c r="E49" s="43"/>
      <c r="F49" s="37"/>
      <c r="G49" s="37"/>
      <c r="H49" s="37"/>
      <c r="I49" s="37"/>
      <c r="J49" s="38"/>
      <c r="K49" s="44"/>
      <c r="L49" s="38"/>
      <c r="M49" s="41"/>
      <c r="N49" s="42"/>
    </row>
    <row r="50" spans="1:14" ht="15.75">
      <c r="A50" s="21" t="s">
        <v>27</v>
      </c>
      <c r="B50" s="22"/>
      <c r="C50" s="40"/>
      <c r="D50" s="40"/>
      <c r="E50" s="43"/>
      <c r="F50" s="37"/>
      <c r="G50" s="37"/>
      <c r="H50" s="37"/>
      <c r="I50" s="37"/>
      <c r="J50" s="38"/>
      <c r="K50" s="44"/>
      <c r="L50" s="38"/>
      <c r="M50" s="41"/>
      <c r="N50" s="42"/>
    </row>
    <row r="51" spans="1:14" ht="15.75">
      <c r="A51" s="25" t="s">
        <v>32</v>
      </c>
      <c r="B51" s="22">
        <v>1</v>
      </c>
      <c r="C51" s="40">
        <v>10000000</v>
      </c>
      <c r="D51" s="40" t="s">
        <v>36</v>
      </c>
      <c r="E51" s="77" t="s">
        <v>42</v>
      </c>
      <c r="F51" s="80">
        <v>3</v>
      </c>
      <c r="G51" s="78">
        <v>20</v>
      </c>
      <c r="H51" s="41">
        <f>C51/30</f>
        <v>333333.33333333331</v>
      </c>
      <c r="I51" s="41">
        <f>H51*70%</f>
        <v>233333.33333333331</v>
      </c>
      <c r="J51" s="42">
        <f>I51*$G$51*$F$51</f>
        <v>13999999.999999998</v>
      </c>
      <c r="K51" s="79">
        <v>850000</v>
      </c>
      <c r="L51" s="42">
        <f>K51*F51</f>
        <v>2550000</v>
      </c>
      <c r="M51" s="41">
        <f t="shared" ref="M51:M53" si="16">L51+J51</f>
        <v>16549999.999999998</v>
      </c>
      <c r="N51" s="42">
        <f t="shared" si="15"/>
        <v>16549999.999999998</v>
      </c>
    </row>
    <row r="52" spans="1:14" ht="15.75">
      <c r="A52" s="25" t="s">
        <v>34</v>
      </c>
      <c r="B52" s="22">
        <v>1</v>
      </c>
      <c r="C52" s="40">
        <v>9000000</v>
      </c>
      <c r="D52" s="40" t="s">
        <v>36</v>
      </c>
      <c r="E52" s="77"/>
      <c r="F52" s="81"/>
      <c r="G52" s="78"/>
      <c r="H52" s="41">
        <f t="shared" ref="H52:H53" si="17">C52/30</f>
        <v>300000</v>
      </c>
      <c r="I52" s="41">
        <f t="shared" ref="I52:I53" si="18">H52*70%</f>
        <v>210000</v>
      </c>
      <c r="J52" s="42">
        <f>I52*$G$51*$F$51</f>
        <v>12600000</v>
      </c>
      <c r="K52" s="79"/>
      <c r="L52" s="42">
        <f>K51*F51</f>
        <v>2550000</v>
      </c>
      <c r="M52" s="41">
        <f t="shared" si="16"/>
        <v>15150000</v>
      </c>
      <c r="N52" s="42">
        <f t="shared" si="15"/>
        <v>15150000</v>
      </c>
    </row>
    <row r="53" spans="1:14" ht="15.75">
      <c r="A53" s="25" t="s">
        <v>33</v>
      </c>
      <c r="B53" s="22">
        <v>1</v>
      </c>
      <c r="C53" s="40">
        <v>10000000</v>
      </c>
      <c r="D53" s="40" t="s">
        <v>36</v>
      </c>
      <c r="E53" s="77"/>
      <c r="F53" s="82"/>
      <c r="G53" s="78"/>
      <c r="H53" s="41">
        <f t="shared" si="17"/>
        <v>333333.33333333331</v>
      </c>
      <c r="I53" s="41">
        <f t="shared" si="18"/>
        <v>233333.33333333331</v>
      </c>
      <c r="J53" s="42">
        <f>I53*$G$51*$F$51</f>
        <v>13999999.999999998</v>
      </c>
      <c r="K53" s="79"/>
      <c r="L53" s="42">
        <f>K51*F51</f>
        <v>2550000</v>
      </c>
      <c r="M53" s="41">
        <f t="shared" si="16"/>
        <v>16549999.999999998</v>
      </c>
      <c r="N53" s="42">
        <f t="shared" si="15"/>
        <v>16549999.999999998</v>
      </c>
    </row>
    <row r="54" spans="1:14" ht="15.75">
      <c r="A54" s="25"/>
      <c r="B54" s="22"/>
      <c r="C54" s="40"/>
      <c r="D54" s="40"/>
      <c r="E54" s="43"/>
      <c r="F54" s="37"/>
      <c r="G54" s="37"/>
      <c r="H54" s="37"/>
      <c r="I54" s="37"/>
      <c r="J54" s="38"/>
      <c r="K54" s="44"/>
      <c r="L54" s="38"/>
      <c r="M54" s="41"/>
      <c r="N54" s="42"/>
    </row>
    <row r="55" spans="1:14" ht="15.75">
      <c r="A55" s="21" t="s">
        <v>28</v>
      </c>
      <c r="B55" s="22"/>
      <c r="C55" s="40"/>
      <c r="D55" s="40"/>
      <c r="E55" s="43"/>
      <c r="F55" s="37"/>
      <c r="G55" s="37"/>
      <c r="H55" s="37"/>
      <c r="I55" s="37"/>
      <c r="J55" s="38"/>
      <c r="K55" s="44"/>
      <c r="L55" s="38"/>
      <c r="M55" s="41"/>
      <c r="N55" s="42"/>
    </row>
    <row r="56" spans="1:14" ht="15.75">
      <c r="A56" s="25" t="s">
        <v>32</v>
      </c>
      <c r="B56" s="22">
        <v>1</v>
      </c>
      <c r="C56" s="40">
        <v>7000000</v>
      </c>
      <c r="D56" s="40" t="s">
        <v>35</v>
      </c>
      <c r="E56" s="77" t="s">
        <v>43</v>
      </c>
      <c r="F56" s="80">
        <v>3</v>
      </c>
      <c r="G56" s="78">
        <v>30</v>
      </c>
      <c r="H56" s="41">
        <f>C56/30</f>
        <v>233333.33333333334</v>
      </c>
      <c r="I56" s="41">
        <f>H56*70%</f>
        <v>163333.33333333334</v>
      </c>
      <c r="J56" s="42">
        <f>I56*$G$56*$F$56</f>
        <v>14700000</v>
      </c>
      <c r="K56" s="79">
        <v>850000</v>
      </c>
      <c r="L56" s="42">
        <f>K56*F56</f>
        <v>2550000</v>
      </c>
      <c r="M56" s="41">
        <f t="shared" ref="M56:M58" si="19">L56+J56</f>
        <v>17250000</v>
      </c>
      <c r="N56" s="42">
        <f t="shared" si="15"/>
        <v>17250000</v>
      </c>
    </row>
    <row r="57" spans="1:14" ht="15.75">
      <c r="A57" s="25" t="s">
        <v>34</v>
      </c>
      <c r="B57" s="22">
        <v>1</v>
      </c>
      <c r="C57" s="40">
        <v>7000000</v>
      </c>
      <c r="D57" s="40" t="s">
        <v>35</v>
      </c>
      <c r="E57" s="77"/>
      <c r="F57" s="81"/>
      <c r="G57" s="78"/>
      <c r="H57" s="41">
        <f t="shared" ref="H57:H58" si="20">C57/30</f>
        <v>233333.33333333334</v>
      </c>
      <c r="I57" s="41">
        <f t="shared" ref="I57:I58" si="21">H57*70%</f>
        <v>163333.33333333334</v>
      </c>
      <c r="J57" s="42">
        <f>I57*$G$56*$F$56</f>
        <v>14700000</v>
      </c>
      <c r="K57" s="79"/>
      <c r="L57" s="42">
        <f>K56*F56</f>
        <v>2550000</v>
      </c>
      <c r="M57" s="41">
        <f t="shared" si="19"/>
        <v>17250000</v>
      </c>
      <c r="N57" s="42">
        <f t="shared" si="15"/>
        <v>17250000</v>
      </c>
    </row>
    <row r="58" spans="1:14" ht="15.75">
      <c r="A58" s="25" t="s">
        <v>33</v>
      </c>
      <c r="B58" s="22">
        <v>1</v>
      </c>
      <c r="C58" s="40">
        <v>7000000</v>
      </c>
      <c r="D58" s="40" t="s">
        <v>35</v>
      </c>
      <c r="E58" s="77"/>
      <c r="F58" s="82"/>
      <c r="G58" s="78"/>
      <c r="H58" s="41">
        <f t="shared" si="20"/>
        <v>233333.33333333334</v>
      </c>
      <c r="I58" s="41">
        <f t="shared" si="21"/>
        <v>163333.33333333334</v>
      </c>
      <c r="J58" s="42">
        <f>I58*$G$56*$F$56</f>
        <v>14700000</v>
      </c>
      <c r="K58" s="79"/>
      <c r="L58" s="42">
        <f>K56*F56</f>
        <v>2550000</v>
      </c>
      <c r="M58" s="41">
        <f t="shared" si="19"/>
        <v>17250000</v>
      </c>
      <c r="N58" s="42">
        <f t="shared" si="15"/>
        <v>17250000</v>
      </c>
    </row>
    <row r="59" spans="1:14" ht="15.75">
      <c r="A59" s="25"/>
      <c r="B59" s="22"/>
      <c r="C59" s="40"/>
      <c r="D59" s="40"/>
      <c r="E59" s="43"/>
      <c r="F59" s="37"/>
      <c r="G59" s="37"/>
      <c r="H59" s="37"/>
      <c r="I59" s="37"/>
      <c r="J59" s="38"/>
      <c r="K59" s="44"/>
      <c r="L59" s="38"/>
      <c r="M59" s="41"/>
      <c r="N59" s="42"/>
    </row>
    <row r="60" spans="1:14" ht="15.75">
      <c r="A60" s="21" t="s">
        <v>29</v>
      </c>
      <c r="B60" s="22"/>
      <c r="C60" s="40"/>
      <c r="D60" s="40"/>
      <c r="E60" s="43"/>
      <c r="F60" s="37"/>
      <c r="G60" s="37"/>
      <c r="H60" s="37"/>
      <c r="I60" s="37"/>
      <c r="J60" s="38"/>
      <c r="K60" s="44"/>
      <c r="L60" s="38"/>
      <c r="M60" s="41"/>
      <c r="N60" s="42"/>
    </row>
    <row r="61" spans="1:14" ht="15.75">
      <c r="A61" s="25" t="s">
        <v>32</v>
      </c>
      <c r="B61" s="22">
        <v>1</v>
      </c>
      <c r="C61" s="40">
        <v>7000000</v>
      </c>
      <c r="D61" s="40" t="s">
        <v>35</v>
      </c>
      <c r="E61" s="77" t="s">
        <v>43</v>
      </c>
      <c r="F61" s="80">
        <v>3</v>
      </c>
      <c r="G61" s="78">
        <v>30</v>
      </c>
      <c r="H61" s="41">
        <f>C61/30</f>
        <v>233333.33333333334</v>
      </c>
      <c r="I61" s="41">
        <f>H61*70%</f>
        <v>163333.33333333334</v>
      </c>
      <c r="J61" s="42">
        <f>I61*$G$61*$F$61</f>
        <v>14700000</v>
      </c>
      <c r="K61" s="79">
        <v>850000</v>
      </c>
      <c r="L61" s="42">
        <f>K61*F61</f>
        <v>2550000</v>
      </c>
      <c r="M61" s="41">
        <f t="shared" ref="M61:M63" si="22">L61+J61</f>
        <v>17250000</v>
      </c>
      <c r="N61" s="42">
        <f t="shared" si="15"/>
        <v>17250000</v>
      </c>
    </row>
    <row r="62" spans="1:14" ht="15.75">
      <c r="A62" s="25" t="s">
        <v>34</v>
      </c>
      <c r="B62" s="22">
        <v>1</v>
      </c>
      <c r="C62" s="40">
        <v>7000000</v>
      </c>
      <c r="D62" s="40" t="s">
        <v>35</v>
      </c>
      <c r="E62" s="77"/>
      <c r="F62" s="81"/>
      <c r="G62" s="78"/>
      <c r="H62" s="41">
        <f t="shared" ref="H62:H63" si="23">C62/30</f>
        <v>233333.33333333334</v>
      </c>
      <c r="I62" s="41">
        <f t="shared" ref="I62:I63" si="24">H62*70%</f>
        <v>163333.33333333334</v>
      </c>
      <c r="J62" s="42">
        <f>I62*$G$61*$F$61</f>
        <v>14700000</v>
      </c>
      <c r="K62" s="79"/>
      <c r="L62" s="42">
        <f>K61*F61</f>
        <v>2550000</v>
      </c>
      <c r="M62" s="41">
        <f t="shared" si="22"/>
        <v>17250000</v>
      </c>
      <c r="N62" s="42">
        <f t="shared" si="15"/>
        <v>17250000</v>
      </c>
    </row>
    <row r="63" spans="1:14" ht="15.75">
      <c r="A63" s="25" t="s">
        <v>33</v>
      </c>
      <c r="B63" s="22">
        <v>1</v>
      </c>
      <c r="C63" s="40">
        <v>7000000</v>
      </c>
      <c r="D63" s="40" t="s">
        <v>35</v>
      </c>
      <c r="E63" s="77"/>
      <c r="F63" s="82"/>
      <c r="G63" s="78"/>
      <c r="H63" s="41">
        <f t="shared" si="23"/>
        <v>233333.33333333334</v>
      </c>
      <c r="I63" s="41">
        <f t="shared" si="24"/>
        <v>163333.33333333334</v>
      </c>
      <c r="J63" s="42">
        <f>I63*$G$61*$F$61</f>
        <v>14700000</v>
      </c>
      <c r="K63" s="79"/>
      <c r="L63" s="42">
        <f>K61*F61</f>
        <v>2550000</v>
      </c>
      <c r="M63" s="41">
        <f t="shared" si="22"/>
        <v>17250000</v>
      </c>
      <c r="N63" s="42">
        <f t="shared" si="15"/>
        <v>17250000</v>
      </c>
    </row>
    <row r="64" spans="1:14" ht="15.75">
      <c r="A64" s="25"/>
      <c r="B64" s="22"/>
      <c r="C64" s="40"/>
      <c r="D64" s="40"/>
      <c r="E64" s="43"/>
      <c r="F64" s="37"/>
      <c r="G64" s="37"/>
      <c r="H64" s="37"/>
      <c r="I64" s="37"/>
      <c r="J64" s="38"/>
      <c r="K64" s="44"/>
      <c r="L64" s="38"/>
      <c r="M64" s="41"/>
      <c r="N64" s="42"/>
    </row>
    <row r="65" spans="1:14" ht="15.75">
      <c r="A65" s="21" t="s">
        <v>30</v>
      </c>
      <c r="B65" s="22"/>
      <c r="C65" s="39"/>
      <c r="D65" s="40"/>
      <c r="E65" s="43"/>
      <c r="F65" s="37"/>
      <c r="G65" s="37"/>
      <c r="H65" s="37"/>
      <c r="I65" s="37"/>
      <c r="J65" s="38"/>
      <c r="K65" s="44"/>
      <c r="L65" s="38"/>
      <c r="M65" s="41"/>
      <c r="N65" s="42"/>
    </row>
    <row r="66" spans="1:14" ht="15.75">
      <c r="A66" s="25" t="s">
        <v>32</v>
      </c>
      <c r="B66" s="22">
        <v>1</v>
      </c>
      <c r="C66" s="40">
        <v>7000000</v>
      </c>
      <c r="D66" s="40" t="s">
        <v>35</v>
      </c>
      <c r="E66" s="77" t="s">
        <v>43</v>
      </c>
      <c r="F66" s="80">
        <v>3</v>
      </c>
      <c r="G66" s="78">
        <v>30</v>
      </c>
      <c r="H66" s="41">
        <f>C66/30</f>
        <v>233333.33333333334</v>
      </c>
      <c r="I66" s="41">
        <f>H66*70%</f>
        <v>163333.33333333334</v>
      </c>
      <c r="J66" s="42">
        <f>I66*$G$66*$F$66</f>
        <v>14700000</v>
      </c>
      <c r="K66" s="79">
        <v>850000</v>
      </c>
      <c r="L66" s="42">
        <f>K66*F66</f>
        <v>2550000</v>
      </c>
      <c r="M66" s="41">
        <f t="shared" ref="M66:M68" si="25">L66+J66</f>
        <v>17250000</v>
      </c>
      <c r="N66" s="42">
        <f t="shared" si="15"/>
        <v>17250000</v>
      </c>
    </row>
    <row r="67" spans="1:14" ht="15.75">
      <c r="A67" s="25" t="s">
        <v>34</v>
      </c>
      <c r="B67" s="22">
        <v>1</v>
      </c>
      <c r="C67" s="40">
        <v>7000000</v>
      </c>
      <c r="D67" s="40" t="s">
        <v>35</v>
      </c>
      <c r="E67" s="77"/>
      <c r="F67" s="81"/>
      <c r="G67" s="78"/>
      <c r="H67" s="41">
        <f t="shared" ref="H67:H68" si="26">C67/30</f>
        <v>233333.33333333334</v>
      </c>
      <c r="I67" s="41">
        <f t="shared" ref="I67:I68" si="27">H67*70%</f>
        <v>163333.33333333334</v>
      </c>
      <c r="J67" s="42">
        <f>I67*$G$66*$F$66</f>
        <v>14700000</v>
      </c>
      <c r="K67" s="79"/>
      <c r="L67" s="42">
        <f>K66*F66</f>
        <v>2550000</v>
      </c>
      <c r="M67" s="41">
        <f t="shared" si="25"/>
        <v>17250000</v>
      </c>
      <c r="N67" s="42">
        <f t="shared" si="15"/>
        <v>17250000</v>
      </c>
    </row>
    <row r="68" spans="1:14" ht="15.75">
      <c r="A68" s="25" t="s">
        <v>33</v>
      </c>
      <c r="B68" s="22">
        <v>1</v>
      </c>
      <c r="C68" s="40">
        <v>7000000</v>
      </c>
      <c r="D68" s="40" t="s">
        <v>35</v>
      </c>
      <c r="E68" s="77"/>
      <c r="F68" s="82"/>
      <c r="G68" s="78"/>
      <c r="H68" s="41">
        <f t="shared" si="26"/>
        <v>233333.33333333334</v>
      </c>
      <c r="I68" s="41">
        <f t="shared" si="27"/>
        <v>163333.33333333334</v>
      </c>
      <c r="J68" s="42">
        <f>I68*$G$66*$F$66</f>
        <v>14700000</v>
      </c>
      <c r="K68" s="79"/>
      <c r="L68" s="42">
        <f>K66*F66</f>
        <v>2550000</v>
      </c>
      <c r="M68" s="41">
        <f t="shared" si="25"/>
        <v>17250000</v>
      </c>
      <c r="N68" s="42">
        <f t="shared" si="15"/>
        <v>17250000</v>
      </c>
    </row>
    <row r="69" spans="1:14" ht="15.75">
      <c r="A69" s="25"/>
      <c r="B69" s="22"/>
      <c r="C69" s="40"/>
      <c r="D69" s="40"/>
      <c r="E69" s="43"/>
      <c r="F69" s="37"/>
      <c r="G69" s="37"/>
      <c r="H69" s="37"/>
      <c r="I69" s="37"/>
      <c r="J69" s="38"/>
      <c r="K69" s="44"/>
      <c r="L69" s="38"/>
      <c r="M69" s="41"/>
      <c r="N69" s="42"/>
    </row>
    <row r="70" spans="1:14" ht="15.75">
      <c r="A70" s="21" t="s">
        <v>31</v>
      </c>
      <c r="B70" s="22"/>
      <c r="C70" s="39"/>
      <c r="D70" s="40"/>
      <c r="E70" s="43"/>
      <c r="F70" s="37"/>
      <c r="G70" s="37"/>
      <c r="H70" s="37"/>
      <c r="I70" s="37"/>
      <c r="J70" s="38"/>
      <c r="K70" s="44"/>
      <c r="L70" s="38"/>
      <c r="M70" s="41"/>
      <c r="N70" s="42"/>
    </row>
    <row r="71" spans="1:14" ht="15.75">
      <c r="A71" s="25" t="s">
        <v>32</v>
      </c>
      <c r="B71" s="22">
        <v>1</v>
      </c>
      <c r="C71" s="40">
        <v>7000000</v>
      </c>
      <c r="D71" s="40" t="s">
        <v>35</v>
      </c>
      <c r="E71" s="77" t="s">
        <v>43</v>
      </c>
      <c r="F71" s="80">
        <v>3</v>
      </c>
      <c r="G71" s="78">
        <v>30</v>
      </c>
      <c r="H71" s="41">
        <f>C71/30</f>
        <v>233333.33333333334</v>
      </c>
      <c r="I71" s="41">
        <f>H71*70%</f>
        <v>163333.33333333334</v>
      </c>
      <c r="J71" s="42">
        <f>I71*$G$71*$F$71</f>
        <v>14700000</v>
      </c>
      <c r="K71" s="79">
        <v>850000</v>
      </c>
      <c r="L71" s="42">
        <f>K71*F71</f>
        <v>2550000</v>
      </c>
      <c r="M71" s="41">
        <f t="shared" ref="M71:M73" si="28">L71+J71</f>
        <v>17250000</v>
      </c>
      <c r="N71" s="42">
        <f t="shared" si="15"/>
        <v>17250000</v>
      </c>
    </row>
    <row r="72" spans="1:14" ht="15.75">
      <c r="A72" s="25" t="s">
        <v>34</v>
      </c>
      <c r="B72" s="22">
        <v>1</v>
      </c>
      <c r="C72" s="40">
        <v>7000000</v>
      </c>
      <c r="D72" s="40" t="s">
        <v>35</v>
      </c>
      <c r="E72" s="77"/>
      <c r="F72" s="81"/>
      <c r="G72" s="78"/>
      <c r="H72" s="41">
        <f t="shared" ref="H72:H73" si="29">C72/30</f>
        <v>233333.33333333334</v>
      </c>
      <c r="I72" s="41">
        <f t="shared" ref="I72:I73" si="30">H72*70%</f>
        <v>163333.33333333334</v>
      </c>
      <c r="J72" s="42">
        <f>I72*$G$71*$F$71</f>
        <v>14700000</v>
      </c>
      <c r="K72" s="79"/>
      <c r="L72" s="42">
        <f>K71*F71</f>
        <v>2550000</v>
      </c>
      <c r="M72" s="41">
        <f t="shared" si="28"/>
        <v>17250000</v>
      </c>
      <c r="N72" s="42">
        <f t="shared" si="15"/>
        <v>17250000</v>
      </c>
    </row>
    <row r="73" spans="1:14" ht="15.75">
      <c r="A73" s="25" t="s">
        <v>33</v>
      </c>
      <c r="B73" s="22">
        <v>1</v>
      </c>
      <c r="C73" s="40">
        <v>7000000</v>
      </c>
      <c r="D73" s="40" t="s">
        <v>35</v>
      </c>
      <c r="E73" s="77"/>
      <c r="F73" s="82"/>
      <c r="G73" s="78"/>
      <c r="H73" s="41">
        <f t="shared" si="29"/>
        <v>233333.33333333334</v>
      </c>
      <c r="I73" s="41">
        <f t="shared" si="30"/>
        <v>163333.33333333334</v>
      </c>
      <c r="J73" s="42">
        <f>I73*$G$71*$F$71</f>
        <v>14700000</v>
      </c>
      <c r="K73" s="79"/>
      <c r="L73" s="42">
        <f>K71*F71</f>
        <v>2550000</v>
      </c>
      <c r="M73" s="41">
        <f t="shared" si="28"/>
        <v>17250000</v>
      </c>
      <c r="N73" s="42">
        <f t="shared" si="15"/>
        <v>17250000</v>
      </c>
    </row>
    <row r="74" spans="1:14" ht="15.75">
      <c r="B74" s="46">
        <f>SUM(B45:B73)</f>
        <v>18</v>
      </c>
      <c r="J74" s="45">
        <f>SUM(J46:J73)</f>
        <v>257600000</v>
      </c>
      <c r="L74" s="45">
        <f>SUM(L46:L73)</f>
        <v>45900000</v>
      </c>
      <c r="M74" s="45">
        <f>SUM(M46:M73)</f>
        <v>303500000</v>
      </c>
      <c r="N74" s="50">
        <f>SUM(N46:N73)</f>
        <v>303500000</v>
      </c>
    </row>
    <row r="75" spans="1:14" ht="15.75">
      <c r="J75" s="48"/>
      <c r="L75" s="48"/>
      <c r="M75" s="48"/>
      <c r="N75" s="48"/>
    </row>
    <row r="76" spans="1:14" ht="15.75">
      <c r="A76" s="33" t="s">
        <v>69</v>
      </c>
      <c r="J76" s="48"/>
      <c r="L76" s="48"/>
      <c r="M76" s="48"/>
      <c r="N76" s="48"/>
    </row>
    <row r="77" spans="1:14" ht="15.75">
      <c r="A77" s="25" t="s">
        <v>72</v>
      </c>
      <c r="B77" s="47">
        <f>'Equipo de Trabajo + Admon'!G18-2</f>
        <v>3</v>
      </c>
      <c r="C77" s="44">
        <v>10000000</v>
      </c>
      <c r="D77" s="37" t="s">
        <v>36</v>
      </c>
      <c r="E77" s="46" t="s">
        <v>43</v>
      </c>
      <c r="F77" s="47">
        <v>3</v>
      </c>
      <c r="G77" s="47">
        <v>20</v>
      </c>
      <c r="H77" s="41">
        <f>C77/30</f>
        <v>333333.33333333331</v>
      </c>
      <c r="I77" s="41">
        <f>H77*70%</f>
        <v>233333.33333333331</v>
      </c>
      <c r="J77" s="41">
        <f>I77*G77</f>
        <v>4666666.666666666</v>
      </c>
      <c r="K77" s="44">
        <v>850000</v>
      </c>
      <c r="L77" s="41">
        <f>K77*F77</f>
        <v>2550000</v>
      </c>
      <c r="M77" s="41">
        <f>L77+J77</f>
        <v>7216666.666666666</v>
      </c>
      <c r="N77" s="41">
        <f>M77</f>
        <v>7216666.666666666</v>
      </c>
    </row>
    <row r="78" spans="1:14" ht="15.75">
      <c r="A78" s="25" t="s">
        <v>73</v>
      </c>
      <c r="B78" s="47">
        <f>'Equipo de Trabajo + Admon'!D18-4</f>
        <v>16</v>
      </c>
      <c r="C78" s="44">
        <v>7000000</v>
      </c>
      <c r="D78" s="37" t="s">
        <v>35</v>
      </c>
      <c r="E78" s="46" t="s">
        <v>43</v>
      </c>
      <c r="F78" s="47">
        <v>3</v>
      </c>
      <c r="G78" s="47">
        <v>20</v>
      </c>
      <c r="H78" s="41">
        <f t="shared" ref="H78:H84" si="31">C78/30</f>
        <v>233333.33333333334</v>
      </c>
      <c r="I78" s="41">
        <f t="shared" ref="I78:I84" si="32">H78*70%</f>
        <v>163333.33333333334</v>
      </c>
      <c r="J78" s="41">
        <f t="shared" ref="J78:J84" si="33">I78*G78</f>
        <v>3266666.666666667</v>
      </c>
      <c r="K78" s="44">
        <v>850000</v>
      </c>
      <c r="L78" s="41">
        <f t="shared" ref="L78:L84" si="34">K78*F78</f>
        <v>2550000</v>
      </c>
      <c r="M78" s="41">
        <f t="shared" ref="M78:M84" si="35">L78+J78</f>
        <v>5816666.666666667</v>
      </c>
      <c r="N78" s="41">
        <f t="shared" ref="N78:N84" si="36">M78</f>
        <v>5816666.666666667</v>
      </c>
    </row>
    <row r="79" spans="1:14" ht="15.75">
      <c r="A79" s="25" t="s">
        <v>11</v>
      </c>
      <c r="B79" s="47">
        <f>'Equipo de Trabajo + Admon'!C19</f>
        <v>4</v>
      </c>
      <c r="C79" s="44">
        <v>7000000</v>
      </c>
      <c r="D79" s="37" t="s">
        <v>35</v>
      </c>
      <c r="E79" s="46" t="s">
        <v>43</v>
      </c>
      <c r="F79" s="47">
        <v>3</v>
      </c>
      <c r="G79" s="47">
        <v>20</v>
      </c>
      <c r="H79" s="41">
        <f t="shared" si="31"/>
        <v>233333.33333333334</v>
      </c>
      <c r="I79" s="41">
        <f t="shared" si="32"/>
        <v>163333.33333333334</v>
      </c>
      <c r="J79" s="41">
        <f t="shared" si="33"/>
        <v>3266666.666666667</v>
      </c>
      <c r="K79" s="44">
        <v>850000</v>
      </c>
      <c r="L79" s="41">
        <f t="shared" si="34"/>
        <v>2550000</v>
      </c>
      <c r="M79" s="41">
        <f t="shared" si="35"/>
        <v>5816666.666666667</v>
      </c>
      <c r="N79" s="41">
        <f t="shared" si="36"/>
        <v>5816666.666666667</v>
      </c>
    </row>
    <row r="80" spans="1:14" ht="15.75">
      <c r="A80" s="25" t="s">
        <v>12</v>
      </c>
      <c r="B80" s="47">
        <f>'Equipo de Trabajo + Admon'!C21-6</f>
        <v>6</v>
      </c>
      <c r="C80" s="44">
        <v>0</v>
      </c>
      <c r="D80" s="37" t="s">
        <v>76</v>
      </c>
      <c r="E80" s="46" t="s">
        <v>43</v>
      </c>
      <c r="F80" s="47">
        <v>3</v>
      </c>
      <c r="G80" s="47">
        <v>20</v>
      </c>
      <c r="H80" s="41">
        <f t="shared" si="31"/>
        <v>0</v>
      </c>
      <c r="I80" s="41">
        <f t="shared" si="32"/>
        <v>0</v>
      </c>
      <c r="J80" s="41">
        <f t="shared" si="33"/>
        <v>0</v>
      </c>
      <c r="K80" s="44">
        <v>850000</v>
      </c>
      <c r="L80" s="41">
        <f t="shared" si="34"/>
        <v>2550000</v>
      </c>
      <c r="M80" s="41">
        <f t="shared" si="35"/>
        <v>2550000</v>
      </c>
      <c r="N80" s="41">
        <f t="shared" si="36"/>
        <v>2550000</v>
      </c>
    </row>
    <row r="81" spans="1:14" ht="15.75">
      <c r="A81" s="25" t="s">
        <v>13</v>
      </c>
      <c r="B81" s="47">
        <f>'Equipo de Trabajo + Admon'!C22</f>
        <v>4</v>
      </c>
      <c r="C81" s="44">
        <v>6000000</v>
      </c>
      <c r="D81" s="37" t="s">
        <v>36</v>
      </c>
      <c r="E81" s="46" t="s">
        <v>43</v>
      </c>
      <c r="F81" s="47">
        <v>3</v>
      </c>
      <c r="G81" s="47">
        <v>20</v>
      </c>
      <c r="H81" s="41">
        <f t="shared" si="31"/>
        <v>200000</v>
      </c>
      <c r="I81" s="41">
        <f t="shared" si="32"/>
        <v>140000</v>
      </c>
      <c r="J81" s="41">
        <f t="shared" si="33"/>
        <v>2800000</v>
      </c>
      <c r="K81" s="44">
        <v>850000</v>
      </c>
      <c r="L81" s="41">
        <f t="shared" si="34"/>
        <v>2550000</v>
      </c>
      <c r="M81" s="41">
        <f t="shared" si="35"/>
        <v>5350000</v>
      </c>
      <c r="N81" s="41">
        <f t="shared" si="36"/>
        <v>5350000</v>
      </c>
    </row>
    <row r="82" spans="1:14" ht="15.75">
      <c r="A82" s="25" t="s">
        <v>14</v>
      </c>
      <c r="B82" s="47">
        <f>'Equipo de Trabajo + Admon'!C23</f>
        <v>16</v>
      </c>
      <c r="C82" s="44">
        <v>8000000</v>
      </c>
      <c r="D82" s="37" t="s">
        <v>36</v>
      </c>
      <c r="E82" s="46" t="s">
        <v>43</v>
      </c>
      <c r="F82" s="47">
        <v>3</v>
      </c>
      <c r="G82" s="47">
        <v>20</v>
      </c>
      <c r="H82" s="41">
        <f t="shared" si="31"/>
        <v>266666.66666666669</v>
      </c>
      <c r="I82" s="41">
        <f t="shared" si="32"/>
        <v>186666.66666666666</v>
      </c>
      <c r="J82" s="41">
        <f t="shared" si="33"/>
        <v>3733333.333333333</v>
      </c>
      <c r="K82" s="44">
        <v>850000</v>
      </c>
      <c r="L82" s="41">
        <f t="shared" si="34"/>
        <v>2550000</v>
      </c>
      <c r="M82" s="41">
        <f t="shared" si="35"/>
        <v>6283333.333333333</v>
      </c>
      <c r="N82" s="41">
        <f t="shared" si="36"/>
        <v>6283333.333333333</v>
      </c>
    </row>
    <row r="83" spans="1:14" ht="15.75">
      <c r="A83" s="25" t="s">
        <v>74</v>
      </c>
      <c r="B83" s="47">
        <f>'Equipo de Trabajo + Admon'!G24-2</f>
        <v>0</v>
      </c>
      <c r="C83" s="44">
        <v>10000000</v>
      </c>
      <c r="D83" s="37" t="s">
        <v>36</v>
      </c>
      <c r="E83" s="46" t="s">
        <v>43</v>
      </c>
      <c r="F83" s="47">
        <v>3</v>
      </c>
      <c r="G83" s="47">
        <v>20</v>
      </c>
      <c r="H83" s="41">
        <f t="shared" si="31"/>
        <v>333333.33333333331</v>
      </c>
      <c r="I83" s="41">
        <f t="shared" si="32"/>
        <v>233333.33333333331</v>
      </c>
      <c r="J83" s="41">
        <f t="shared" si="33"/>
        <v>4666666.666666666</v>
      </c>
      <c r="K83" s="44">
        <v>850000</v>
      </c>
      <c r="L83" s="41">
        <f t="shared" si="34"/>
        <v>2550000</v>
      </c>
      <c r="M83" s="41">
        <f t="shared" si="35"/>
        <v>7216666.666666666</v>
      </c>
      <c r="N83" s="41">
        <f t="shared" si="36"/>
        <v>7216666.666666666</v>
      </c>
    </row>
    <row r="84" spans="1:14" ht="15.75">
      <c r="A84" s="25" t="s">
        <v>75</v>
      </c>
      <c r="B84" s="47">
        <f>'Equipo de Trabajo + Admon'!D24-4</f>
        <v>0</v>
      </c>
      <c r="C84" s="44">
        <v>7000000</v>
      </c>
      <c r="D84" s="37" t="s">
        <v>35</v>
      </c>
      <c r="E84" s="46" t="s">
        <v>43</v>
      </c>
      <c r="F84" s="47">
        <v>3</v>
      </c>
      <c r="G84" s="47">
        <v>20</v>
      </c>
      <c r="H84" s="41">
        <f t="shared" si="31"/>
        <v>233333.33333333334</v>
      </c>
      <c r="I84" s="41">
        <f t="shared" si="32"/>
        <v>163333.33333333334</v>
      </c>
      <c r="J84" s="41">
        <f t="shared" si="33"/>
        <v>3266666.666666667</v>
      </c>
      <c r="K84" s="44">
        <v>850000</v>
      </c>
      <c r="L84" s="41">
        <f t="shared" si="34"/>
        <v>2550000</v>
      </c>
      <c r="M84" s="41">
        <f t="shared" si="35"/>
        <v>5816666.666666667</v>
      </c>
      <c r="N84" s="41">
        <f t="shared" si="36"/>
        <v>5816666.666666667</v>
      </c>
    </row>
    <row r="85" spans="1:14" ht="15.75">
      <c r="A85" s="31" t="s">
        <v>70</v>
      </c>
      <c r="B85" s="54">
        <f>SUM(B77:B84)</f>
        <v>49</v>
      </c>
      <c r="J85" s="48"/>
      <c r="L85" s="48"/>
      <c r="M85" s="48"/>
      <c r="N85" s="50">
        <f>SUM(N77:N84)</f>
        <v>46066666.666666664</v>
      </c>
    </row>
    <row r="86" spans="1:14" ht="15.75">
      <c r="A86" s="43" t="s">
        <v>71</v>
      </c>
      <c r="B86" s="46">
        <f>B85+B74</f>
        <v>67</v>
      </c>
      <c r="J86" s="48"/>
      <c r="L86" s="75" t="s">
        <v>71</v>
      </c>
      <c r="M86" s="75"/>
      <c r="N86" s="50">
        <f>N74+N85</f>
        <v>349566666.66666669</v>
      </c>
    </row>
    <row r="87" spans="1:14" ht="15.75">
      <c r="B87" s="56"/>
      <c r="J87" s="48"/>
      <c r="L87" s="55"/>
      <c r="M87" s="55"/>
      <c r="N87" s="53"/>
    </row>
    <row r="88" spans="1:14" ht="15.75">
      <c r="A88" s="63" t="s">
        <v>47</v>
      </c>
      <c r="B88" s="56"/>
      <c r="J88" s="48"/>
      <c r="L88" s="55"/>
      <c r="M88" s="55"/>
      <c r="N88" s="53"/>
    </row>
    <row r="89" spans="1:14" ht="15.75">
      <c r="A89" s="63" t="s">
        <v>61</v>
      </c>
      <c r="B89" s="56"/>
      <c r="J89" s="48"/>
      <c r="L89" s="55"/>
      <c r="M89" s="55"/>
      <c r="N89" s="53"/>
    </row>
    <row r="90" spans="1:14" ht="15.75">
      <c r="A90" s="63" t="s">
        <v>51</v>
      </c>
      <c r="B90" s="56"/>
      <c r="J90" s="48"/>
      <c r="L90" s="55"/>
      <c r="M90" s="55"/>
      <c r="N90" s="53"/>
    </row>
    <row r="91" spans="1:14" ht="15.75">
      <c r="A91" s="63" t="s">
        <v>59</v>
      </c>
      <c r="B91" s="56"/>
      <c r="J91" s="48"/>
      <c r="L91" s="55"/>
      <c r="M91" s="55"/>
      <c r="N91" s="53"/>
    </row>
    <row r="92" spans="1:14" ht="15.75">
      <c r="A92" s="63" t="s">
        <v>60</v>
      </c>
      <c r="B92" s="56"/>
      <c r="J92" s="48"/>
      <c r="L92" s="55"/>
      <c r="M92" s="55"/>
      <c r="N92" s="53"/>
    </row>
    <row r="93" spans="1:14" ht="15.75">
      <c r="A93" s="63" t="s">
        <v>82</v>
      </c>
      <c r="B93" s="56"/>
      <c r="J93" s="48"/>
      <c r="L93" s="55"/>
      <c r="M93" s="55"/>
      <c r="N93" s="53"/>
    </row>
    <row r="94" spans="1:14" ht="15.75">
      <c r="J94" s="48"/>
      <c r="L94" s="48"/>
      <c r="M94" s="48"/>
      <c r="N94" s="48"/>
    </row>
    <row r="95" spans="1:14" ht="20.25">
      <c r="A95" s="83" t="s">
        <v>80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</row>
    <row r="97" spans="1:14" ht="78.75">
      <c r="A97" s="35" t="s">
        <v>38</v>
      </c>
      <c r="B97" s="35" t="s">
        <v>39</v>
      </c>
      <c r="C97" s="35" t="s">
        <v>40</v>
      </c>
      <c r="D97" s="35" t="s">
        <v>41</v>
      </c>
      <c r="E97" s="35" t="s">
        <v>44</v>
      </c>
      <c r="F97" s="35" t="s">
        <v>45</v>
      </c>
      <c r="G97" s="35" t="s">
        <v>46</v>
      </c>
      <c r="H97" s="35" t="s">
        <v>49</v>
      </c>
      <c r="I97" s="35" t="s">
        <v>50</v>
      </c>
      <c r="J97" s="36" t="s">
        <v>52</v>
      </c>
      <c r="K97" s="35" t="s">
        <v>53</v>
      </c>
      <c r="L97" s="36" t="s">
        <v>54</v>
      </c>
      <c r="M97" s="35" t="s">
        <v>55</v>
      </c>
      <c r="N97" s="36" t="s">
        <v>56</v>
      </c>
    </row>
    <row r="98" spans="1:14" ht="15.75">
      <c r="A98" s="21" t="s">
        <v>28</v>
      </c>
      <c r="B98" s="22"/>
      <c r="C98" s="40"/>
      <c r="D98" s="40"/>
      <c r="E98" s="43"/>
      <c r="F98" s="37"/>
      <c r="G98" s="37"/>
      <c r="H98" s="37"/>
      <c r="I98" s="37"/>
      <c r="J98" s="38"/>
      <c r="K98" s="44"/>
      <c r="L98" s="38"/>
      <c r="M98" s="41"/>
      <c r="N98" s="42"/>
    </row>
    <row r="99" spans="1:14" ht="15.75">
      <c r="A99" s="25" t="s">
        <v>32</v>
      </c>
      <c r="B99" s="22">
        <v>1</v>
      </c>
      <c r="C99" s="40">
        <v>7000000</v>
      </c>
      <c r="D99" s="40" t="s">
        <v>35</v>
      </c>
      <c r="E99" s="77" t="s">
        <v>43</v>
      </c>
      <c r="F99" s="78">
        <f>2*4.33</f>
        <v>8.66</v>
      </c>
      <c r="G99" s="78">
        <v>1.5</v>
      </c>
      <c r="H99" s="41">
        <f>C99/30</f>
        <v>233333.33333333334</v>
      </c>
      <c r="I99" s="41">
        <f>H99*70%</f>
        <v>163333.33333333334</v>
      </c>
      <c r="J99" s="42">
        <f>I99*$G$15*$F$15</f>
        <v>2121700</v>
      </c>
      <c r="K99" s="79">
        <v>700000</v>
      </c>
      <c r="L99" s="42">
        <f>K99*$F$15</f>
        <v>6062000</v>
      </c>
      <c r="M99" s="41">
        <f t="shared" ref="M99:M101" si="37">L99+J99</f>
        <v>8183700</v>
      </c>
      <c r="N99" s="42">
        <f t="shared" ref="N99:N106" si="38">M99*1.5</f>
        <v>12275550</v>
      </c>
    </row>
    <row r="100" spans="1:14" ht="15.75">
      <c r="A100" s="25" t="s">
        <v>34</v>
      </c>
      <c r="B100" s="22">
        <v>1</v>
      </c>
      <c r="C100" s="40">
        <v>7000000</v>
      </c>
      <c r="D100" s="40" t="s">
        <v>35</v>
      </c>
      <c r="E100" s="77"/>
      <c r="F100" s="78"/>
      <c r="G100" s="78"/>
      <c r="H100" s="41">
        <f t="shared" ref="H100:H101" si="39">C100/30</f>
        <v>233333.33333333334</v>
      </c>
      <c r="I100" s="41">
        <f t="shared" ref="I100:I101" si="40">H100*70%</f>
        <v>163333.33333333334</v>
      </c>
      <c r="J100" s="42">
        <f t="shared" ref="J100:J101" si="41">I100*$G$15*$F$15</f>
        <v>2121700</v>
      </c>
      <c r="K100" s="79"/>
      <c r="L100" s="42">
        <f>K99*$F$15</f>
        <v>6062000</v>
      </c>
      <c r="M100" s="41">
        <f t="shared" si="37"/>
        <v>8183700</v>
      </c>
      <c r="N100" s="42">
        <f t="shared" si="38"/>
        <v>12275550</v>
      </c>
    </row>
    <row r="101" spans="1:14" ht="15.75">
      <c r="A101" s="25" t="s">
        <v>33</v>
      </c>
      <c r="B101" s="22">
        <v>1</v>
      </c>
      <c r="C101" s="40">
        <v>7000000</v>
      </c>
      <c r="D101" s="40" t="s">
        <v>35</v>
      </c>
      <c r="E101" s="77"/>
      <c r="F101" s="78"/>
      <c r="G101" s="78"/>
      <c r="H101" s="41">
        <f t="shared" si="39"/>
        <v>233333.33333333334</v>
      </c>
      <c r="I101" s="41">
        <f t="shared" si="40"/>
        <v>163333.33333333334</v>
      </c>
      <c r="J101" s="42">
        <f t="shared" si="41"/>
        <v>2121700</v>
      </c>
      <c r="K101" s="79"/>
      <c r="L101" s="42">
        <f>K99*$F$15</f>
        <v>6062000</v>
      </c>
      <c r="M101" s="41">
        <f t="shared" si="37"/>
        <v>8183700</v>
      </c>
      <c r="N101" s="42">
        <f t="shared" si="38"/>
        <v>12275550</v>
      </c>
    </row>
    <row r="102" spans="1:14" ht="15.75">
      <c r="A102" s="25"/>
      <c r="B102" s="22"/>
      <c r="C102" s="40"/>
      <c r="D102" s="40"/>
      <c r="E102" s="43"/>
      <c r="F102" s="37"/>
      <c r="G102" s="37"/>
      <c r="H102" s="37"/>
      <c r="I102" s="37"/>
      <c r="J102" s="38"/>
      <c r="K102" s="44"/>
      <c r="L102" s="38"/>
      <c r="M102" s="41"/>
      <c r="N102" s="42"/>
    </row>
    <row r="103" spans="1:14" ht="15.75">
      <c r="A103" s="21" t="s">
        <v>29</v>
      </c>
      <c r="B103" s="22"/>
      <c r="C103" s="40"/>
      <c r="D103" s="40"/>
      <c r="E103" s="43"/>
      <c r="F103" s="37"/>
      <c r="G103" s="37"/>
      <c r="H103" s="37"/>
      <c r="I103" s="37"/>
      <c r="J103" s="38"/>
      <c r="K103" s="44"/>
      <c r="L103" s="38"/>
      <c r="M103" s="41"/>
      <c r="N103" s="42"/>
    </row>
    <row r="104" spans="1:14" ht="15.75">
      <c r="A104" s="25" t="s">
        <v>32</v>
      </c>
      <c r="B104" s="22">
        <v>1</v>
      </c>
      <c r="C104" s="40">
        <v>7000000</v>
      </c>
      <c r="D104" s="40" t="s">
        <v>35</v>
      </c>
      <c r="E104" s="77" t="s">
        <v>43</v>
      </c>
      <c r="F104" s="78">
        <f>2*4.33</f>
        <v>8.66</v>
      </c>
      <c r="G104" s="78">
        <v>1.5</v>
      </c>
      <c r="H104" s="41">
        <f>C104/30</f>
        <v>233333.33333333334</v>
      </c>
      <c r="I104" s="41">
        <f>H104*70%</f>
        <v>163333.33333333334</v>
      </c>
      <c r="J104" s="42">
        <f>I104*$G$20*$F$20</f>
        <v>2121700</v>
      </c>
      <c r="K104" s="79">
        <v>700000</v>
      </c>
      <c r="L104" s="42">
        <f>K104*$F$20</f>
        <v>6062000</v>
      </c>
      <c r="M104" s="41">
        <f t="shared" ref="M104:M106" si="42">L104+J104</f>
        <v>8183700</v>
      </c>
      <c r="N104" s="42">
        <f t="shared" si="38"/>
        <v>12275550</v>
      </c>
    </row>
    <row r="105" spans="1:14" ht="15.75">
      <c r="A105" s="25" t="s">
        <v>34</v>
      </c>
      <c r="B105" s="22">
        <v>1</v>
      </c>
      <c r="C105" s="40">
        <v>7000000</v>
      </c>
      <c r="D105" s="40" t="s">
        <v>35</v>
      </c>
      <c r="E105" s="77"/>
      <c r="F105" s="78"/>
      <c r="G105" s="78"/>
      <c r="H105" s="41">
        <f t="shared" ref="H105:H106" si="43">C105/30</f>
        <v>233333.33333333334</v>
      </c>
      <c r="I105" s="41">
        <f t="shared" ref="I105:I106" si="44">H105*70%</f>
        <v>163333.33333333334</v>
      </c>
      <c r="J105" s="42">
        <f>I105*$G$20*$F$20</f>
        <v>2121700</v>
      </c>
      <c r="K105" s="79"/>
      <c r="L105" s="42">
        <f>K104*$F$20</f>
        <v>6062000</v>
      </c>
      <c r="M105" s="41">
        <f t="shared" si="42"/>
        <v>8183700</v>
      </c>
      <c r="N105" s="42">
        <f t="shared" si="38"/>
        <v>12275550</v>
      </c>
    </row>
    <row r="106" spans="1:14" ht="15.75">
      <c r="A106" s="25" t="s">
        <v>33</v>
      </c>
      <c r="B106" s="22">
        <v>1</v>
      </c>
      <c r="C106" s="40">
        <v>7000000</v>
      </c>
      <c r="D106" s="40" t="s">
        <v>35</v>
      </c>
      <c r="E106" s="77"/>
      <c r="F106" s="78"/>
      <c r="G106" s="78"/>
      <c r="H106" s="41">
        <f t="shared" si="43"/>
        <v>233333.33333333334</v>
      </c>
      <c r="I106" s="41">
        <f t="shared" si="44"/>
        <v>163333.33333333334</v>
      </c>
      <c r="J106" s="42">
        <f>I106*$G$20*$F$20</f>
        <v>2121700</v>
      </c>
      <c r="K106" s="79"/>
      <c r="L106" s="42">
        <f>K104*$F$20</f>
        <v>6062000</v>
      </c>
      <c r="M106" s="41">
        <f t="shared" si="42"/>
        <v>8183700</v>
      </c>
      <c r="N106" s="42">
        <f t="shared" si="38"/>
        <v>12275550</v>
      </c>
    </row>
    <row r="107" spans="1:14" ht="15.75">
      <c r="A107" s="25"/>
      <c r="B107" s="22"/>
      <c r="C107" s="40"/>
      <c r="D107" s="40"/>
      <c r="E107" s="43"/>
      <c r="F107" s="37"/>
      <c r="G107" s="37"/>
      <c r="H107" s="37"/>
      <c r="I107" s="37"/>
      <c r="J107" s="38"/>
      <c r="K107" s="44"/>
      <c r="L107" s="38"/>
      <c r="M107" s="41"/>
      <c r="N107" s="42"/>
    </row>
    <row r="108" spans="1:14" ht="15.75">
      <c r="B108" s="46">
        <f>SUM(B98:B107)</f>
        <v>6</v>
      </c>
      <c r="J108" s="45">
        <f>SUM(J98:J107)</f>
        <v>12730200</v>
      </c>
      <c r="L108" s="45">
        <f>SUM(L98:L107)</f>
        <v>36372000</v>
      </c>
      <c r="M108" s="45">
        <f>SUM(M98:M107)</f>
        <v>49102200</v>
      </c>
      <c r="N108" s="50">
        <f>SUM(N98:N107)</f>
        <v>73653300</v>
      </c>
    </row>
    <row r="109" spans="1:14" ht="15.75">
      <c r="J109" s="48"/>
      <c r="L109" s="48"/>
      <c r="M109" s="48"/>
      <c r="N109" s="53"/>
    </row>
    <row r="110" spans="1:14" ht="15.75">
      <c r="A110" s="63" t="s">
        <v>47</v>
      </c>
      <c r="K110" s="63"/>
      <c r="L110" s="76" t="s">
        <v>63</v>
      </c>
      <c r="M110" s="76"/>
      <c r="N110" s="50">
        <f>SUM(N111:N113)</f>
        <v>717833166.66666675</v>
      </c>
    </row>
    <row r="111" spans="1:14" ht="15.75">
      <c r="A111" s="63" t="s">
        <v>48</v>
      </c>
      <c r="K111" s="63"/>
      <c r="L111" s="74" t="s">
        <v>64</v>
      </c>
      <c r="M111" s="74"/>
      <c r="N111" s="42">
        <f>N33</f>
        <v>294613200</v>
      </c>
    </row>
    <row r="112" spans="1:14" ht="15.75">
      <c r="A112" s="63" t="s">
        <v>51</v>
      </c>
      <c r="K112" s="63"/>
      <c r="L112" s="74" t="s">
        <v>65</v>
      </c>
      <c r="M112" s="74" t="s">
        <v>65</v>
      </c>
      <c r="N112" s="42">
        <f>N86</f>
        <v>349566666.66666669</v>
      </c>
    </row>
    <row r="113" spans="1:14" ht="15.75">
      <c r="A113" s="63" t="s">
        <v>57</v>
      </c>
      <c r="K113" s="63"/>
      <c r="L113" s="74" t="s">
        <v>67</v>
      </c>
      <c r="M113" s="74" t="s">
        <v>66</v>
      </c>
      <c r="N113" s="42">
        <f>N108</f>
        <v>73653300</v>
      </c>
    </row>
    <row r="114" spans="1:14" ht="15.75">
      <c r="A114" s="63" t="s">
        <v>62</v>
      </c>
    </row>
    <row r="115" spans="1:14" ht="15.75">
      <c r="A115" s="63" t="s">
        <v>77</v>
      </c>
    </row>
    <row r="116" spans="1:14" ht="15.75">
      <c r="A116" s="63" t="s">
        <v>81</v>
      </c>
    </row>
    <row r="117" spans="1:14" ht="15.75">
      <c r="A117" s="63" t="s">
        <v>92</v>
      </c>
      <c r="B117" s="49"/>
    </row>
  </sheetData>
  <mergeCells count="64">
    <mergeCell ref="E25:E27"/>
    <mergeCell ref="E30:E32"/>
    <mergeCell ref="F20:F22"/>
    <mergeCell ref="G20:G22"/>
    <mergeCell ref="E5:E7"/>
    <mergeCell ref="E10:E12"/>
    <mergeCell ref="E15:E17"/>
    <mergeCell ref="E20:E22"/>
    <mergeCell ref="F10:F12"/>
    <mergeCell ref="G10:G12"/>
    <mergeCell ref="F5:F7"/>
    <mergeCell ref="G5:G7"/>
    <mergeCell ref="F15:F17"/>
    <mergeCell ref="G15:G17"/>
    <mergeCell ref="A1:N1"/>
    <mergeCell ref="A42:N42"/>
    <mergeCell ref="E46:E48"/>
    <mergeCell ref="F46:F48"/>
    <mergeCell ref="G46:G48"/>
    <mergeCell ref="K46:K48"/>
    <mergeCell ref="K5:K7"/>
    <mergeCell ref="K10:K12"/>
    <mergeCell ref="K15:K17"/>
    <mergeCell ref="K20:K22"/>
    <mergeCell ref="K25:K27"/>
    <mergeCell ref="K30:K32"/>
    <mergeCell ref="F25:F27"/>
    <mergeCell ref="G25:G27"/>
    <mergeCell ref="F30:F32"/>
    <mergeCell ref="G30:G32"/>
    <mergeCell ref="E51:E53"/>
    <mergeCell ref="F51:F53"/>
    <mergeCell ref="G51:G53"/>
    <mergeCell ref="K51:K53"/>
    <mergeCell ref="E56:E58"/>
    <mergeCell ref="F56:F58"/>
    <mergeCell ref="G56:G58"/>
    <mergeCell ref="K56:K58"/>
    <mergeCell ref="E61:E63"/>
    <mergeCell ref="F61:F63"/>
    <mergeCell ref="G61:G63"/>
    <mergeCell ref="K61:K63"/>
    <mergeCell ref="E66:E68"/>
    <mergeCell ref="F66:F68"/>
    <mergeCell ref="G66:G68"/>
    <mergeCell ref="K66:K68"/>
    <mergeCell ref="E71:E73"/>
    <mergeCell ref="F71:F73"/>
    <mergeCell ref="G71:G73"/>
    <mergeCell ref="K71:K73"/>
    <mergeCell ref="A95:N95"/>
    <mergeCell ref="E104:E106"/>
    <mergeCell ref="F104:F106"/>
    <mergeCell ref="G104:G106"/>
    <mergeCell ref="K104:K106"/>
    <mergeCell ref="E99:E101"/>
    <mergeCell ref="F99:F101"/>
    <mergeCell ref="G99:G101"/>
    <mergeCell ref="K99:K101"/>
    <mergeCell ref="L112:M112"/>
    <mergeCell ref="L113:M113"/>
    <mergeCell ref="L86:M86"/>
    <mergeCell ref="L110:M110"/>
    <mergeCell ref="L111:M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Equipo de Trabajo + Admon</vt:lpstr>
      <vt:lpstr>Viaticos + Tiquetes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Lucia Tarazona Moreno</dc:creator>
  <cp:lastModifiedBy>CalderonParra</cp:lastModifiedBy>
  <dcterms:created xsi:type="dcterms:W3CDTF">2024-05-09T05:45:54Z</dcterms:created>
  <dcterms:modified xsi:type="dcterms:W3CDTF">2024-06-13T01:30:03Z</dcterms:modified>
</cp:coreProperties>
</file>